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NPORTAIL\MEO MISE EN OEUVRE\VETROZ\FINANCES\"/>
    </mc:Choice>
  </mc:AlternateContent>
  <xr:revisionPtr revIDLastSave="0" documentId="13_ncr:1_{2BF112A2-A60D-4FF7-80F5-CBAA6F53C3A4}" xr6:coauthVersionLast="47" xr6:coauthVersionMax="47" xr10:uidLastSave="{00000000-0000-0000-0000-000000000000}"/>
  <bookViews>
    <workbookView xWindow="-98" yWindow="-98" windowWidth="21795" windowHeight="12975" firstSheet="1" activeTab="1" xr2:uid="{8A9A2F9C-9333-4121-BAB5-E4D12A44CFFB}"/>
  </bookViews>
  <sheets>
    <sheet name="Tarifs CRECHE" sheetId="16" r:id="rId1"/>
    <sheet name="REGULIER - Crèche" sheetId="25" r:id="rId2"/>
    <sheet name="IRREGULIER - Crèche" sheetId="24" r:id="rId3"/>
    <sheet name="Tarifs UAPE" sheetId="18" state="hidden" r:id="rId4"/>
    <sheet name="REGULIER - UAPE" sheetId="20" r:id="rId5"/>
    <sheet name="IRREGULIER - UAPE" sheetId="2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20" l="1"/>
  <c r="J31" i="20"/>
  <c r="K16" i="23"/>
  <c r="G19" i="23" s="1"/>
  <c r="E25" i="24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K16" i="20"/>
  <c r="H19" i="20" s="1"/>
  <c r="K16" i="25"/>
  <c r="H19" i="25" s="1"/>
  <c r="K16" i="24"/>
  <c r="G19" i="24" s="1"/>
  <c r="I29" i="25"/>
  <c r="J29" i="25" s="1"/>
  <c r="I28" i="25"/>
  <c r="K28" i="25" s="1"/>
  <c r="I27" i="25"/>
  <c r="K27" i="25" s="1"/>
  <c r="I26" i="25"/>
  <c r="J26" i="25" s="1"/>
  <c r="I25" i="25"/>
  <c r="K25" i="25" s="1"/>
  <c r="E29" i="24"/>
  <c r="E28" i="24"/>
  <c r="E27" i="24"/>
  <c r="E26" i="24"/>
  <c r="G25" i="24"/>
  <c r="G26" i="24"/>
  <c r="G27" i="24"/>
  <c r="G28" i="24"/>
  <c r="G29" i="24"/>
  <c r="F28" i="24"/>
  <c r="F29" i="24"/>
  <c r="F25" i="24"/>
  <c r="K26" i="25" l="1"/>
  <c r="K31" i="25" s="1"/>
  <c r="K33" i="25" s="1"/>
  <c r="H31" i="24"/>
  <c r="H33" i="24" s="1"/>
  <c r="J25" i="25"/>
  <c r="K29" i="25"/>
  <c r="J28" i="25"/>
  <c r="J27" i="25"/>
  <c r="F27" i="24"/>
  <c r="F26" i="24"/>
  <c r="F28" i="23"/>
  <c r="F29" i="23"/>
  <c r="F30" i="23"/>
  <c r="F31" i="23"/>
  <c r="F32" i="23"/>
  <c r="F33" i="23"/>
  <c r="F34" i="23"/>
  <c r="F35" i="23"/>
  <c r="F36" i="23"/>
  <c r="F37" i="23"/>
  <c r="G28" i="23"/>
  <c r="G29" i="23"/>
  <c r="G30" i="23"/>
  <c r="G31" i="23"/>
  <c r="G32" i="23"/>
  <c r="G33" i="23"/>
  <c r="G34" i="23"/>
  <c r="G35" i="23"/>
  <c r="G36" i="23"/>
  <c r="G37" i="23"/>
  <c r="F27" i="23"/>
  <c r="G26" i="23"/>
  <c r="F25" i="23"/>
  <c r="F24" i="23"/>
  <c r="E23" i="23"/>
  <c r="F23" i="23" s="1"/>
  <c r="M9" i="16"/>
  <c r="M10" i="16"/>
  <c r="M11" i="16"/>
  <c r="M8" i="16"/>
  <c r="M7" i="16"/>
  <c r="I29" i="20"/>
  <c r="K29" i="20" s="1"/>
  <c r="I30" i="20"/>
  <c r="K30" i="20" s="1"/>
  <c r="I31" i="20"/>
  <c r="I32" i="20"/>
  <c r="K32" i="20" s="1"/>
  <c r="I33" i="20"/>
  <c r="K33" i="20" s="1"/>
  <c r="I34" i="20"/>
  <c r="K34" i="20" s="1"/>
  <c r="I35" i="20"/>
  <c r="J35" i="20" s="1"/>
  <c r="I36" i="20"/>
  <c r="K36" i="20" s="1"/>
  <c r="I37" i="20"/>
  <c r="K37" i="20" s="1"/>
  <c r="M9" i="18"/>
  <c r="M10" i="18"/>
  <c r="M11" i="18"/>
  <c r="M12" i="18"/>
  <c r="M13" i="18"/>
  <c r="M14" i="18"/>
  <c r="M15" i="18"/>
  <c r="M16" i="18"/>
  <c r="M17" i="18"/>
  <c r="I28" i="20"/>
  <c r="K28" i="20" s="1"/>
  <c r="I27" i="20"/>
  <c r="K27" i="20" s="1"/>
  <c r="I26" i="20"/>
  <c r="K26" i="20" s="1"/>
  <c r="I25" i="20"/>
  <c r="K25" i="20" s="1"/>
  <c r="I24" i="20"/>
  <c r="K24" i="20" s="1"/>
  <c r="I23" i="20"/>
  <c r="K23" i="20" s="1"/>
  <c r="M4" i="18"/>
  <c r="M5" i="18"/>
  <c r="M6" i="18"/>
  <c r="M7" i="18"/>
  <c r="M8" i="18"/>
  <c r="M3" i="18"/>
  <c r="J33" i="25" l="1"/>
  <c r="J35" i="25" s="1"/>
  <c r="J31" i="25"/>
  <c r="G31" i="24"/>
  <c r="G33" i="24"/>
  <c r="E33" i="24" s="1"/>
  <c r="E31" i="24"/>
  <c r="J23" i="20"/>
  <c r="J32" i="20"/>
  <c r="J30" i="20"/>
  <c r="J24" i="20"/>
  <c r="J26" i="20"/>
  <c r="J37" i="20"/>
  <c r="J36" i="20"/>
  <c r="J34" i="20"/>
  <c r="J29" i="20"/>
  <c r="J28" i="20"/>
  <c r="J27" i="20"/>
  <c r="J33" i="20"/>
  <c r="G27" i="23"/>
  <c r="G25" i="23"/>
  <c r="F26" i="23"/>
  <c r="G41" i="23" s="1"/>
  <c r="J25" i="20"/>
  <c r="G24" i="23"/>
  <c r="G23" i="23"/>
  <c r="K35" i="20"/>
  <c r="K39" i="20"/>
  <c r="K41" i="20" s="1"/>
  <c r="K43" i="20" s="1"/>
  <c r="H39" i="23" l="1"/>
  <c r="H41" i="23" s="1"/>
  <c r="E41" i="23" s="1"/>
  <c r="G39" i="23"/>
  <c r="E39" i="23" s="1"/>
  <c r="H31" i="25"/>
  <c r="K35" i="25"/>
  <c r="J41" i="20"/>
  <c r="J43" i="20" s="1"/>
  <c r="J39" i="20"/>
  <c r="H33" i="25" l="1"/>
  <c r="H35" i="25" s="1"/>
  <c r="H39" i="20"/>
  <c r="H41" i="20"/>
  <c r="H43" i="20" s="1"/>
</calcChain>
</file>

<file path=xl/sharedStrings.xml><?xml version="1.0" encoding="utf-8"?>
<sst xmlns="http://schemas.openxmlformats.org/spreadsheetml/2006/main" count="333" uniqueCount="117">
  <si>
    <t>Lundi</t>
  </si>
  <si>
    <t>Mardi</t>
  </si>
  <si>
    <t>Mercredi</t>
  </si>
  <si>
    <t xml:space="preserve">Jeudi </t>
  </si>
  <si>
    <t>Vendredi</t>
  </si>
  <si>
    <t>Prestations</t>
  </si>
  <si>
    <t>OUI</t>
  </si>
  <si>
    <t xml:space="preserve">Frais de garde </t>
  </si>
  <si>
    <t>Frais de repas</t>
  </si>
  <si>
    <t>Estimation mensuelle (4.5 semaines)</t>
  </si>
  <si>
    <t>Total après le rabais de fratrie</t>
  </si>
  <si>
    <t>Nb par semaine</t>
  </si>
  <si>
    <t>Les prestations occasionnelles sont majorées de 20%.</t>
  </si>
  <si>
    <t>La période d'adaptation est facturée Fr. 6.-/heure.</t>
  </si>
  <si>
    <t>Journée</t>
  </si>
  <si>
    <t>Après-midi</t>
  </si>
  <si>
    <t>Repas + Sieste + Après-midi</t>
  </si>
  <si>
    <t>Matin + Repas + Sieste</t>
  </si>
  <si>
    <t>Matin</t>
  </si>
  <si>
    <t>Supérieur à
Fr. 250’001.-</t>
  </si>
  <si>
    <t>De Fr. 225’001.-
à Fr. 250’000.-</t>
  </si>
  <si>
    <t>De Fr. 200’001.-
à Fr. 225’000.-</t>
  </si>
  <si>
    <t>De Fr. 175’001.-
à Fr. 200’000.-</t>
  </si>
  <si>
    <t>De Fr. 150’001.-
à Fr. 175’000.-</t>
  </si>
  <si>
    <t>De Fr. 125’001.-
à Fr. 150’000.-</t>
  </si>
  <si>
    <t>De Fr. 100’001.-
à Fr. 125’000.-</t>
  </si>
  <si>
    <t>De Fr. 75’001.-
à Fr. 100’000.-</t>
  </si>
  <si>
    <t>De Fr. 50’001.-
à Fr. 75’000.-</t>
  </si>
  <si>
    <r>
      <t>Inférieur à
Fr. 50’000</t>
    </r>
    <r>
      <rPr>
        <sz val="12"/>
        <color theme="1"/>
        <rFont val="Calibri"/>
        <family val="2"/>
        <scheme val="minor"/>
      </rPr>
      <t>.-</t>
    </r>
  </si>
  <si>
    <t>REVENUS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</si>
  <si>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</si>
  <si>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</si>
  <si>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</si>
  <si>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</si>
  <si>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</si>
  <si>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</si>
  <si>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</si>
  <si>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</si>
  <si>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</si>
  <si>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</si>
  <si>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En nurserie, les parents apportent les repas</t>
  </si>
  <si>
    <t>Repas à  FR. 8.20.- / Déjeuner et Goûter à FR. 2.-</t>
  </si>
  <si>
    <t>TARIFS CRÈCHE ET NURSERIE, sans repas</t>
  </si>
  <si>
    <t>Journée (06h30-19h00)</t>
  </si>
  <si>
    <t>Après-midi (13h15-19h00)</t>
  </si>
  <si>
    <t>Midi + après-midi (11h30-19h00)</t>
  </si>
  <si>
    <t>Matin + midi (06h30-13h30)</t>
  </si>
  <si>
    <t>Matin (06h30-12h00)</t>
  </si>
  <si>
    <t>De Fr. 200’001.-
 à Fr. 225’000.-</t>
  </si>
  <si>
    <t>Inférieur à
Fr. 50’000.-</t>
  </si>
  <si>
    <t>Repas à  FR. 8.70.- / Déjeuner et Goûter à FR. 2.-</t>
  </si>
  <si>
    <t>TARIFS UAPE durant les vacances scolaires: de la 1 à 8 HarmoS, sans repas</t>
  </si>
  <si>
    <t xml:space="preserve">Les rabais sur les prestations cumulées ne s'appliquent pas sur les prestations occasionnelles. </t>
  </si>
  <si>
    <t>Prestations occasionnelles</t>
  </si>
  <si>
    <t>1+6</t>
  </si>
  <si>
    <t>Matin + Soir</t>
  </si>
  <si>
    <t>3+6</t>
  </si>
  <si>
    <t>Midi + Soir</t>
  </si>
  <si>
    <t>3+5</t>
  </si>
  <si>
    <t xml:space="preserve">Midi + Après-midi long </t>
  </si>
  <si>
    <t>3+4</t>
  </si>
  <si>
    <t>Midi + Après-midi court</t>
  </si>
  <si>
    <t>1+3+6</t>
  </si>
  <si>
    <t xml:space="preserve">Journée avec école                 </t>
  </si>
  <si>
    <t>2+3+6</t>
  </si>
  <si>
    <t>Journée sans école matin</t>
  </si>
  <si>
    <t>1+2+5</t>
  </si>
  <si>
    <t>Journée sans école après-midi</t>
  </si>
  <si>
    <t>2+3</t>
  </si>
  <si>
    <t>Matinée + Midi</t>
  </si>
  <si>
    <t>1+3</t>
  </si>
  <si>
    <t>Matin + Midi</t>
  </si>
  <si>
    <t>Soir (16h05-19h00)</t>
  </si>
  <si>
    <t>Après-midi long (13h30-19h00)</t>
  </si>
  <si>
    <t>Après-midi court (13h30-16h00)</t>
  </si>
  <si>
    <t>Midi (11h30-13h30)</t>
  </si>
  <si>
    <t>Matinée (06h30-11h30)</t>
  </si>
  <si>
    <t>Matin (06h30-08h05)</t>
  </si>
  <si>
    <t>Repas</t>
  </si>
  <si>
    <t>Goûter</t>
  </si>
  <si>
    <t>Midi</t>
  </si>
  <si>
    <t>Total par semaine (acompte minimum)</t>
  </si>
  <si>
    <t>Prestation</t>
  </si>
  <si>
    <t>1. Veuillez sélectionner votre classe de salaire dans le menu déroulant :</t>
  </si>
  <si>
    <t>3. Veuillez préciser le nombre d'enfant(s) inscrit(s) dans la structure :</t>
  </si>
  <si>
    <t>NON</t>
  </si>
  <si>
    <t>Fréquentation mensuelle</t>
  </si>
  <si>
    <t xml:space="preserve">Si votre enfant vient plus de 4 fois, les prestations seront facturées au réel. </t>
  </si>
  <si>
    <t>Vous ne pouvez pas inscrire votre enfant plus de 12 fois à la même prestation.</t>
  </si>
  <si>
    <t>Vous devrez inscrire votre enfant 1 semaine à l'avance directement via MonPortail.</t>
  </si>
  <si>
    <t>ESTIMATION DES COÛTS (UAPE) - Inscription irrégulière</t>
  </si>
  <si>
    <t>ESTIMATION DES COÛTS (UAPE) - Inscription régulière</t>
  </si>
  <si>
    <t xml:space="preserve">Si votre enfant vient plus de 8 fois, les prestations seront facturées au réel. </t>
  </si>
  <si>
    <t>Ce simulateur est un outil pour estimer le coût de la fréquentation souhaitée par contrat. 
Sélectionner votre classe salariale, les prestations souhaitées, et indiquer le nombre d'enfant que vous avez inscrit à la structure (nurserie, crèche ou UAPE).</t>
  </si>
  <si>
    <t>*</t>
  </si>
  <si>
    <r>
      <t xml:space="preserve">Pour les </t>
    </r>
    <r>
      <rPr>
        <b/>
        <u/>
        <sz val="10"/>
        <color rgb="FFC00000"/>
        <rFont val="Arial"/>
        <family val="2"/>
      </rPr>
      <t>contrats irréguliers</t>
    </r>
    <r>
      <rPr>
        <b/>
        <sz val="10"/>
        <color rgb="FFC00000"/>
        <rFont val="Arial"/>
        <family val="2"/>
      </rPr>
      <t xml:space="preserve">, un minimum de 8 fréquentations par prestation choisie est imposé par mois. Si votre enfant ne vient que 2 ou 3 fois, 8 prestations seront facturées. </t>
    </r>
  </si>
  <si>
    <r>
      <t xml:space="preserve">Pour les </t>
    </r>
    <r>
      <rPr>
        <b/>
        <u/>
        <sz val="10"/>
        <color rgb="FFC00000"/>
        <rFont val="Arial"/>
        <family val="2"/>
      </rPr>
      <t>contrats irréguliers</t>
    </r>
    <r>
      <rPr>
        <b/>
        <sz val="10"/>
        <color rgb="FFC00000"/>
        <rFont val="Arial"/>
        <family val="2"/>
      </rPr>
      <t xml:space="preserve">, un minimum de 4 fréquentations par prestation choisie est imposé par mois. Si votre enfant ne vient que 2 ou 3 fois, 4 prestations seront facturées. </t>
    </r>
  </si>
  <si>
    <t>* Les frais de repas comprennent le repas du midi et/ou le goûter. Le petit déjeuner n'est pas compris dans ces frais et sera facturé 2.00 CHF chaque fois que votre enfant le consommera.</t>
  </si>
  <si>
    <t>Rabais de fratrie appliqué à partir du 2ème enfant (sur les frais de garde)</t>
  </si>
  <si>
    <t>2. Saisissez la date de naissance de votre enfant :</t>
  </si>
  <si>
    <t>Veuillez saisir les dates de naissance de vos autres enfants.</t>
  </si>
  <si>
    <t>Ces informations permettent de calculer un rabais de fratrie potentiel.</t>
  </si>
  <si>
    <t>Enfant 2</t>
  </si>
  <si>
    <t>Enfant 3</t>
  </si>
  <si>
    <t>Enfant 4</t>
  </si>
  <si>
    <t>Enfant 5</t>
  </si>
  <si>
    <t>Classement de l'enfant selon ses frères et sœur.</t>
  </si>
  <si>
    <t xml:space="preserve">L'enfant est le </t>
  </si>
  <si>
    <t>ème plus jeune</t>
  </si>
  <si>
    <t>4. Veuillez indiquer combien de fois par mois vous souhaitez inscire votre enfant aux prestations suivantes :</t>
  </si>
  <si>
    <t>* Le rabais de fratrie ne s'appliquera qu'à partir du 2ème enfant inscrit, sur le(s) montant(s) des prestations de(s) l'enfant(s) le(s) plus jeune(s).</t>
  </si>
  <si>
    <t>4. Veuillez indiquer si votre enfant consomme les repas de la structure :</t>
  </si>
  <si>
    <t>5. Veuillez indiquer combien de fois par mois vous souhaitez inscire votre enfant aux prestations suivantes :</t>
  </si>
  <si>
    <t>4. Veuillez sélectionner les prestations auxquelles vous souhaitez inscrire votre enfant :</t>
  </si>
  <si>
    <t>ESTIMATION DES COÛTS (Nurserie/Crèche) - Inscription irrégulière</t>
  </si>
  <si>
    <t>ESTIMATION DES COÛTS (Nurserie/Crèche) - Inscription régulière</t>
  </si>
  <si>
    <t>5. Veuillez sélectionner les prestations auxquelles vous souhaitez inscrire votre enfant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</si>
</sst>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CHF&quot;_-;\-* #,##0.00\ &quot;CHF&quot;_-;_-* &quot;-&quot;??\ &quot;CHF&quot;_-;_-@_-"/>
    <numFmt numFmtId="164" formatCode="#,##0.00\ &quot;CHF&quot;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0"/>
      <color theme="0" tint="-0.249977111117893"/>
      <name val="Arial"/>
      <family val="2"/>
    </font>
    <font>
      <sz val="11"/>
      <color theme="0" tint="-0.249977111117893"/>
      <name val="Calibri"/>
      <family val="2"/>
      <scheme val="minor"/>
    </font>
    <font>
      <i/>
      <sz val="9"/>
      <color theme="1"/>
      <name val="Arial"/>
      <family val="2"/>
    </font>
    <font>
      <b/>
      <sz val="18"/>
      <color rgb="FFC0000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rgb="FFFF0000"/>
      <name val="Arial"/>
      <family val="2"/>
    </font>
    <font>
      <sz val="12"/>
      <name val="Arial"/>
      <family val="2"/>
      <charset val="1"/>
    </font>
    <font>
      <sz val="12"/>
      <color theme="1"/>
      <name val="Arial"/>
      <family val="2"/>
      <charset val="1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C00000"/>
      <name val="Arial"/>
      <family val="2"/>
    </font>
    <font>
      <b/>
      <u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2"/>
      <name val="Calibri"/>
      <family val="2"/>
      <scheme val="minor"/>
    </font>
    <font>
      <sz val="10"/>
      <color theme="2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0070C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14999847407452621"/>
      </right>
      <top style="thin">
        <color indexed="64"/>
      </top>
      <bottom style="hair">
        <color auto="1"/>
      </bottom>
      <diagonal/>
    </border>
    <border>
      <left/>
      <right style="thin">
        <color theme="0" tint="-0.14999847407452621"/>
      </right>
      <top style="hair">
        <color auto="1"/>
      </top>
      <bottom style="hair">
        <color auto="1"/>
      </bottom>
      <diagonal/>
    </border>
    <border>
      <left/>
      <right style="thin">
        <color theme="0" tint="-0.14999847407452621"/>
      </right>
      <top style="hair">
        <color auto="1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/>
    <xf numFmtId="0" fontId="5" fillId="2" borderId="0" xfId="0" applyFont="1" applyFill="1" applyAlignment="1">
      <alignment horizontal="center" vertical="center"/>
    </xf>
    <xf numFmtId="44" fontId="3" fillId="3" borderId="2" xfId="0" applyNumberFormat="1" applyFont="1" applyFill="1" applyBorder="1"/>
    <xf numFmtId="0" fontId="7" fillId="0" borderId="0" xfId="0" applyFont="1"/>
    <xf numFmtId="0" fontId="2" fillId="3" borderId="4" xfId="0" applyFont="1" applyFill="1" applyBorder="1" applyAlignment="1" applyProtection="1">
      <alignment horizontal="center" vertical="center"/>
      <protection locked="0"/>
    </xf>
    <xf numFmtId="44" fontId="3" fillId="3" borderId="4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0" fillId="5" borderId="0" xfId="0" applyFill="1"/>
    <xf numFmtId="0" fontId="11" fillId="5" borderId="0" xfId="0" applyFont="1" applyFill="1"/>
    <xf numFmtId="0" fontId="11" fillId="5" borderId="0" xfId="0" applyFont="1" applyFill="1" applyAlignment="1">
      <alignment horizontal="center"/>
    </xf>
    <xf numFmtId="0" fontId="13" fillId="5" borderId="0" xfId="0" applyFont="1" applyFill="1"/>
    <xf numFmtId="10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justify" wrapText="1"/>
    </xf>
    <xf numFmtId="0" fontId="15" fillId="6" borderId="5" xfId="0" applyFont="1" applyFill="1" applyBorder="1" applyAlignment="1">
      <alignment horizontal="center"/>
    </xf>
    <xf numFmtId="0" fontId="15" fillId="6" borderId="6" xfId="0" applyFont="1" applyFill="1" applyBorder="1" applyAlignment="1">
      <alignment horizontal="center"/>
    </xf>
    <xf numFmtId="0" fontId="14" fillId="5" borderId="6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15" fillId="6" borderId="10" xfId="0" applyFont="1" applyFill="1" applyBorder="1" applyAlignment="1">
      <alignment horizontal="center"/>
    </xf>
    <xf numFmtId="0" fontId="15" fillId="6" borderId="11" xfId="0" applyFont="1" applyFill="1" applyBorder="1" applyAlignment="1">
      <alignment horizontal="center"/>
    </xf>
    <xf numFmtId="0" fontId="15" fillId="6" borderId="12" xfId="0" applyFont="1" applyFill="1" applyBorder="1" applyAlignment="1">
      <alignment horizontal="center"/>
    </xf>
    <xf numFmtId="0" fontId="14" fillId="5" borderId="12" xfId="0" applyFont="1" applyFill="1" applyBorder="1" applyAlignment="1">
      <alignment horizontal="center"/>
    </xf>
    <xf numFmtId="0" fontId="14" fillId="5" borderId="11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top" wrapText="1"/>
    </xf>
    <xf numFmtId="0" fontId="15" fillId="6" borderId="14" xfId="0" applyFont="1" applyFill="1" applyBorder="1" applyAlignment="1">
      <alignment horizontal="center"/>
    </xf>
    <xf numFmtId="0" fontId="15" fillId="6" borderId="15" xfId="0" applyFont="1" applyFill="1" applyBorder="1" applyAlignment="1">
      <alignment horizontal="center"/>
    </xf>
    <xf numFmtId="0" fontId="14" fillId="5" borderId="15" xfId="0" applyFont="1" applyFill="1" applyBorder="1" applyAlignment="1">
      <alignment horizontal="center"/>
    </xf>
    <xf numFmtId="0" fontId="18" fillId="5" borderId="16" xfId="0" applyFont="1" applyFill="1" applyBorder="1" applyAlignment="1">
      <alignment horizontal="center"/>
    </xf>
    <xf numFmtId="0" fontId="18" fillId="5" borderId="17" xfId="0" applyFont="1" applyFill="1" applyBorder="1" applyAlignment="1">
      <alignment horizontal="center"/>
    </xf>
    <xf numFmtId="0" fontId="18" fillId="5" borderId="0" xfId="0" applyFont="1" applyFill="1" applyAlignment="1">
      <alignment horizontal="left"/>
    </xf>
    <xf numFmtId="0" fontId="18" fillId="5" borderId="0" xfId="0" applyFont="1" applyFill="1" applyAlignment="1">
      <alignment vertical="center"/>
    </xf>
    <xf numFmtId="0" fontId="16" fillId="5" borderId="0" xfId="0" applyFont="1" applyFill="1"/>
    <xf numFmtId="0" fontId="16" fillId="6" borderId="18" xfId="0" applyFont="1" applyFill="1" applyBorder="1" applyAlignment="1">
      <alignment horizontal="center"/>
    </xf>
    <xf numFmtId="0" fontId="16" fillId="6" borderId="6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16" fillId="5" borderId="19" xfId="0" applyFont="1" applyFill="1" applyBorder="1" applyAlignment="1">
      <alignment horizontal="center"/>
    </xf>
    <xf numFmtId="0" fontId="16" fillId="5" borderId="20" xfId="0" applyFont="1" applyFill="1" applyBorder="1" applyAlignment="1">
      <alignment horizontal="justify"/>
    </xf>
    <xf numFmtId="0" fontId="16" fillId="6" borderId="10" xfId="0" applyFont="1" applyFill="1" applyBorder="1" applyAlignment="1">
      <alignment horizontal="center"/>
    </xf>
    <xf numFmtId="0" fontId="16" fillId="6" borderId="12" xfId="0" applyFont="1" applyFill="1" applyBorder="1" applyAlignment="1">
      <alignment horizontal="center"/>
    </xf>
    <xf numFmtId="0" fontId="16" fillId="5" borderId="12" xfId="0" applyFont="1" applyFill="1" applyBorder="1" applyAlignment="1">
      <alignment horizontal="center"/>
    </xf>
    <xf numFmtId="0" fontId="16" fillId="5" borderId="11" xfId="0" applyFont="1" applyFill="1" applyBorder="1" applyAlignment="1">
      <alignment horizontal="center"/>
    </xf>
    <xf numFmtId="0" fontId="16" fillId="5" borderId="21" xfId="0" applyFont="1" applyFill="1" applyBorder="1" applyAlignment="1">
      <alignment horizontal="center"/>
    </xf>
    <xf numFmtId="0" fontId="16" fillId="5" borderId="13" xfId="0" applyFont="1" applyFill="1" applyBorder="1" applyAlignment="1">
      <alignment horizontal="justify"/>
    </xf>
    <xf numFmtId="0" fontId="16" fillId="6" borderId="12" xfId="0" applyFont="1" applyFill="1" applyBorder="1" applyAlignment="1">
      <alignment horizontal="center" vertical="top" wrapText="1"/>
    </xf>
    <xf numFmtId="0" fontId="16" fillId="5" borderId="12" xfId="0" applyFont="1" applyFill="1" applyBorder="1" applyAlignment="1">
      <alignment horizontal="center" vertical="top" wrapText="1"/>
    </xf>
    <xf numFmtId="0" fontId="18" fillId="6" borderId="22" xfId="0" applyFont="1" applyFill="1" applyBorder="1" applyAlignment="1">
      <alignment horizontal="center"/>
    </xf>
    <xf numFmtId="0" fontId="18" fillId="6" borderId="23" xfId="0" applyFont="1" applyFill="1" applyBorder="1" applyAlignment="1">
      <alignment horizontal="center"/>
    </xf>
    <xf numFmtId="0" fontId="18" fillId="5" borderId="23" xfId="0" applyFont="1" applyFill="1" applyBorder="1" applyAlignment="1">
      <alignment horizontal="center"/>
    </xf>
    <xf numFmtId="0" fontId="18" fillId="5" borderId="24" xfId="0" applyFont="1" applyFill="1" applyBorder="1" applyAlignment="1">
      <alignment horizontal="center"/>
    </xf>
    <xf numFmtId="0" fontId="16" fillId="5" borderId="0" xfId="0" applyFont="1" applyFill="1" applyAlignment="1">
      <alignment horizontal="left"/>
    </xf>
    <xf numFmtId="0" fontId="16" fillId="5" borderId="0" xfId="0" applyFont="1" applyFill="1" applyAlignment="1">
      <alignment horizontal="center"/>
    </xf>
    <xf numFmtId="10" fontId="16" fillId="6" borderId="25" xfId="0" applyNumberFormat="1" applyFont="1" applyFill="1" applyBorder="1" applyAlignment="1">
      <alignment horizontal="center"/>
    </xf>
    <xf numFmtId="10" fontId="16" fillId="6" borderId="26" xfId="0" applyNumberFormat="1" applyFont="1" applyFill="1" applyBorder="1" applyAlignment="1">
      <alignment horizontal="center"/>
    </xf>
    <xf numFmtId="10" fontId="16" fillId="5" borderId="26" xfId="0" applyNumberFormat="1" applyFont="1" applyFill="1" applyBorder="1" applyAlignment="1">
      <alignment horizontal="center"/>
    </xf>
    <xf numFmtId="10" fontId="16" fillId="5" borderId="27" xfId="0" applyNumberFormat="1" applyFont="1" applyFill="1" applyBorder="1" applyAlignment="1">
      <alignment horizontal="center"/>
    </xf>
    <xf numFmtId="0" fontId="16" fillId="5" borderId="28" xfId="0" applyFont="1" applyFill="1" applyBorder="1" applyAlignment="1">
      <alignment horizontal="center"/>
    </xf>
    <xf numFmtId="0" fontId="16" fillId="5" borderId="29" xfId="0" applyFont="1" applyFill="1" applyBorder="1" applyAlignment="1">
      <alignment horizontal="justify"/>
    </xf>
    <xf numFmtId="0" fontId="16" fillId="5" borderId="20" xfId="0" applyFont="1" applyFill="1" applyBorder="1" applyAlignment="1">
      <alignment horizontal="left"/>
    </xf>
    <xf numFmtId="0" fontId="16" fillId="5" borderId="13" xfId="0" applyFont="1" applyFill="1" applyBorder="1" applyAlignment="1">
      <alignment horizontal="left"/>
    </xf>
    <xf numFmtId="0" fontId="16" fillId="6" borderId="13" xfId="0" applyFont="1" applyFill="1" applyBorder="1" applyAlignment="1">
      <alignment horizontal="left"/>
    </xf>
    <xf numFmtId="0" fontId="16" fillId="5" borderId="13" xfId="0" applyFont="1" applyFill="1" applyBorder="1" applyAlignment="1">
      <alignment horizontal="left" wrapText="1"/>
    </xf>
    <xf numFmtId="0" fontId="16" fillId="6" borderId="22" xfId="0" applyFont="1" applyFill="1" applyBorder="1" applyAlignment="1">
      <alignment horizontal="center"/>
    </xf>
    <xf numFmtId="0" fontId="16" fillId="6" borderId="23" xfId="0" applyFont="1" applyFill="1" applyBorder="1" applyAlignment="1">
      <alignment horizontal="center"/>
    </xf>
    <xf numFmtId="0" fontId="16" fillId="5" borderId="23" xfId="0" applyFont="1" applyFill="1" applyBorder="1" applyAlignment="1">
      <alignment horizontal="center"/>
    </xf>
    <xf numFmtId="0" fontId="16" fillId="5" borderId="24" xfId="0" applyFont="1" applyFill="1" applyBorder="1" applyAlignment="1">
      <alignment horizontal="center"/>
    </xf>
    <xf numFmtId="0" fontId="16" fillId="5" borderId="17" xfId="0" applyFont="1" applyFill="1" applyBorder="1" applyAlignment="1">
      <alignment horizontal="left"/>
    </xf>
    <xf numFmtId="0" fontId="16" fillId="6" borderId="30" xfId="0" applyFont="1" applyFill="1" applyBorder="1" applyAlignment="1">
      <alignment horizontal="center" vertical="top" wrapText="1"/>
    </xf>
    <xf numFmtId="0" fontId="16" fillId="6" borderId="31" xfId="0" applyFont="1" applyFill="1" applyBorder="1" applyAlignment="1">
      <alignment horizontal="center" vertical="top" wrapText="1"/>
    </xf>
    <xf numFmtId="0" fontId="16" fillId="5" borderId="31" xfId="0" applyFont="1" applyFill="1" applyBorder="1" applyAlignment="1">
      <alignment horizontal="center" vertical="top" wrapText="1"/>
    </xf>
    <xf numFmtId="0" fontId="16" fillId="5" borderId="32" xfId="0" applyFont="1" applyFill="1" applyBorder="1" applyAlignment="1">
      <alignment horizontal="center" vertical="top" wrapText="1"/>
    </xf>
    <xf numFmtId="0" fontId="11" fillId="5" borderId="23" xfId="0" applyFont="1" applyFill="1" applyBorder="1" applyAlignment="1">
      <alignment horizontal="center"/>
    </xf>
    <xf numFmtId="0" fontId="18" fillId="6" borderId="12" xfId="0" applyFont="1" applyFill="1" applyBorder="1" applyAlignment="1">
      <alignment horizontal="center"/>
    </xf>
    <xf numFmtId="0" fontId="18" fillId="5" borderId="34" xfId="0" applyFont="1" applyFill="1" applyBorder="1" applyAlignment="1">
      <alignment vertical="center"/>
    </xf>
    <xf numFmtId="0" fontId="18" fillId="5" borderId="33" xfId="0" applyFont="1" applyFill="1" applyBorder="1" applyAlignment="1">
      <alignment vertical="center"/>
    </xf>
    <xf numFmtId="164" fontId="16" fillId="6" borderId="12" xfId="0" applyNumberFormat="1" applyFont="1" applyFill="1" applyBorder="1" applyAlignment="1">
      <alignment horizontal="center"/>
    </xf>
    <xf numFmtId="0" fontId="16" fillId="6" borderId="11" xfId="0" applyFont="1" applyFill="1" applyBorder="1" applyAlignment="1">
      <alignment horizontal="center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11" fillId="5" borderId="0" xfId="0" applyFont="1" applyFill="1" applyAlignment="1">
      <alignment horizontal="center" vertical="top" wrapText="1"/>
    </xf>
    <xf numFmtId="0" fontId="11" fillId="6" borderId="0" xfId="0" applyFont="1" applyFill="1" applyAlignment="1">
      <alignment horizontal="center" vertical="top" wrapText="1"/>
    </xf>
    <xf numFmtId="0" fontId="19" fillId="5" borderId="24" xfId="0" applyFont="1" applyFill="1" applyBorder="1" applyAlignment="1">
      <alignment horizontal="center"/>
    </xf>
    <xf numFmtId="0" fontId="19" fillId="5" borderId="11" xfId="0" applyFont="1" applyFill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11" fillId="5" borderId="36" xfId="0" applyFont="1" applyFill="1" applyBorder="1" applyAlignment="1">
      <alignment horizontal="center"/>
    </xf>
    <xf numFmtId="0" fontId="11" fillId="5" borderId="22" xfId="0" applyFont="1" applyFill="1" applyBorder="1" applyAlignment="1">
      <alignment horizontal="center"/>
    </xf>
    <xf numFmtId="0" fontId="11" fillId="5" borderId="37" xfId="0" applyFont="1" applyFill="1" applyBorder="1" applyAlignment="1">
      <alignment horizontal="center" vertical="top" wrapText="1"/>
    </xf>
    <xf numFmtId="0" fontId="11" fillId="5" borderId="6" xfId="0" applyFont="1" applyFill="1" applyBorder="1" applyAlignment="1">
      <alignment horizontal="center" vertical="top" wrapText="1"/>
    </xf>
    <xf numFmtId="0" fontId="11" fillId="6" borderId="6" xfId="0" applyFont="1" applyFill="1" applyBorder="1" applyAlignment="1">
      <alignment horizontal="center" vertical="top" wrapText="1"/>
    </xf>
    <xf numFmtId="0" fontId="11" fillId="6" borderId="18" xfId="0" applyFont="1" applyFill="1" applyBorder="1" applyAlignment="1">
      <alignment horizontal="center" vertical="top" wrapText="1"/>
    </xf>
    <xf numFmtId="0" fontId="11" fillId="5" borderId="38" xfId="0" applyFont="1" applyFill="1" applyBorder="1" applyAlignment="1">
      <alignment horizontal="center"/>
    </xf>
    <xf numFmtId="0" fontId="2" fillId="3" borderId="41" xfId="0" applyFont="1" applyFill="1" applyBorder="1" applyAlignment="1" applyProtection="1">
      <alignment horizontal="center" vertical="center"/>
      <protection locked="0"/>
    </xf>
    <xf numFmtId="0" fontId="2" fillId="3" borderId="42" xfId="0" applyFont="1" applyFill="1" applyBorder="1" applyAlignment="1" applyProtection="1">
      <alignment horizontal="center" vertical="center"/>
      <protection locked="0"/>
    </xf>
    <xf numFmtId="44" fontId="3" fillId="3" borderId="43" xfId="0" applyNumberFormat="1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4" fillId="5" borderId="0" xfId="0" applyFont="1" applyFill="1" applyAlignment="1" applyProtection="1">
      <alignment horizontal="center" vertical="center"/>
      <protection locked="0"/>
    </xf>
    <xf numFmtId="0" fontId="18" fillId="6" borderId="12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top" wrapText="1"/>
    </xf>
    <xf numFmtId="0" fontId="2" fillId="5" borderId="0" xfId="0" applyFont="1" applyFill="1"/>
    <xf numFmtId="0" fontId="7" fillId="5" borderId="0" xfId="0" applyFont="1" applyFill="1"/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 vertical="top"/>
    </xf>
    <xf numFmtId="0" fontId="2" fillId="5" borderId="0" xfId="0" applyFont="1" applyFill="1" applyAlignment="1" applyProtection="1">
      <alignment horizontal="center" vertical="center"/>
      <protection locked="0"/>
    </xf>
    <xf numFmtId="0" fontId="7" fillId="5" borderId="0" xfId="0" applyFont="1" applyFill="1" applyAlignment="1" applyProtection="1">
      <alignment horizontal="center" vertical="center"/>
      <protection locked="0"/>
    </xf>
    <xf numFmtId="44" fontId="3" fillId="5" borderId="0" xfId="0" applyNumberFormat="1" applyFont="1" applyFill="1" applyAlignment="1">
      <alignment horizontal="center"/>
    </xf>
    <xf numFmtId="0" fontId="4" fillId="5" borderId="0" xfId="0" applyFont="1" applyFill="1"/>
    <xf numFmtId="44" fontId="4" fillId="5" borderId="0" xfId="0" applyNumberFormat="1" applyFont="1" applyFill="1"/>
    <xf numFmtId="0" fontId="12" fillId="5" borderId="0" xfId="0" applyFont="1" applyFill="1"/>
    <xf numFmtId="0" fontId="20" fillId="5" borderId="0" xfId="0" applyFont="1" applyFill="1"/>
    <xf numFmtId="0" fontId="21" fillId="5" borderId="0" xfId="0" applyFont="1" applyFill="1"/>
    <xf numFmtId="0" fontId="5" fillId="7" borderId="0" xfId="0" applyFont="1" applyFill="1"/>
    <xf numFmtId="0" fontId="2" fillId="3" borderId="43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44" fontId="3" fillId="3" borderId="48" xfId="0" applyNumberFormat="1" applyFont="1" applyFill="1" applyBorder="1" applyAlignment="1">
      <alignment horizontal="center"/>
    </xf>
    <xf numFmtId="44" fontId="3" fillId="3" borderId="35" xfId="0" applyNumberFormat="1" applyFont="1" applyFill="1" applyBorder="1" applyAlignment="1">
      <alignment horizontal="center"/>
    </xf>
    <xf numFmtId="0" fontId="22" fillId="5" borderId="0" xfId="0" applyFont="1" applyFill="1"/>
    <xf numFmtId="0" fontId="19" fillId="5" borderId="0" xfId="0" applyFont="1" applyFill="1" applyAlignment="1">
      <alignment horizontal="center"/>
    </xf>
    <xf numFmtId="0" fontId="2" fillId="3" borderId="48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44" fontId="3" fillId="3" borderId="49" xfId="0" applyNumberFormat="1" applyFont="1" applyFill="1" applyBorder="1" applyAlignment="1">
      <alignment horizontal="center"/>
    </xf>
    <xf numFmtId="44" fontId="3" fillId="3" borderId="50" xfId="0" applyNumberFormat="1" applyFont="1" applyFill="1" applyBorder="1" applyAlignment="1">
      <alignment horizontal="center"/>
    </xf>
    <xf numFmtId="0" fontId="2" fillId="3" borderId="50" xfId="0" applyFont="1" applyFill="1" applyBorder="1" applyAlignment="1" applyProtection="1">
      <alignment horizontal="center" vertical="center"/>
      <protection locked="0"/>
    </xf>
    <xf numFmtId="0" fontId="2" fillId="3" borderId="51" xfId="0" applyFont="1" applyFill="1" applyBorder="1" applyAlignment="1" applyProtection="1">
      <alignment horizontal="center" vertical="center"/>
      <protection locked="0"/>
    </xf>
    <xf numFmtId="0" fontId="8" fillId="5" borderId="0" xfId="0" applyFont="1" applyFill="1"/>
    <xf numFmtId="0" fontId="5" fillId="5" borderId="0" xfId="0" applyFont="1" applyFill="1" applyAlignment="1">
      <alignment horizontal="left"/>
    </xf>
    <xf numFmtId="0" fontId="3" fillId="5" borderId="0" xfId="0" applyFont="1" applyFill="1"/>
    <xf numFmtId="0" fontId="24" fillId="5" borderId="0" xfId="0" applyFont="1" applyFill="1"/>
    <xf numFmtId="0" fontId="25" fillId="5" borderId="0" xfId="0" applyFont="1" applyFill="1"/>
    <xf numFmtId="0" fontId="26" fillId="5" borderId="0" xfId="0" applyFont="1" applyFill="1"/>
    <xf numFmtId="0" fontId="2" fillId="5" borderId="0" xfId="0" applyFont="1" applyFill="1" applyAlignment="1">
      <alignment horizontal="center" vertical="center"/>
    </xf>
    <xf numFmtId="9" fontId="2" fillId="0" borderId="1" xfId="1" applyFont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7" fillId="5" borderId="0" xfId="0" applyFont="1" applyFill="1" applyAlignment="1">
      <alignment vertical="center"/>
    </xf>
    <xf numFmtId="0" fontId="2" fillId="6" borderId="0" xfId="0" applyFont="1" applyFill="1" applyAlignment="1">
      <alignment horizontal="center" vertical="top" wrapText="1"/>
    </xf>
    <xf numFmtId="0" fontId="28" fillId="5" borderId="0" xfId="0" applyFont="1" applyFill="1"/>
    <xf numFmtId="0" fontId="29" fillId="5" borderId="0" xfId="0" applyFont="1" applyFill="1"/>
    <xf numFmtId="0" fontId="30" fillId="5" borderId="0" xfId="0" applyFont="1" applyFill="1"/>
    <xf numFmtId="0" fontId="5" fillId="7" borderId="0" xfId="0" applyFont="1" applyFill="1" applyAlignment="1">
      <alignment horizontal="left"/>
    </xf>
    <xf numFmtId="0" fontId="5" fillId="7" borderId="3" xfId="0" applyFont="1" applyFill="1" applyBorder="1" applyAlignment="1">
      <alignment horizontal="left"/>
    </xf>
    <xf numFmtId="0" fontId="5" fillId="5" borderId="0" xfId="0" applyFont="1" applyFill="1" applyAlignment="1">
      <alignment horizontal="left" vertical="center"/>
    </xf>
    <xf numFmtId="9" fontId="2" fillId="5" borderId="0" xfId="1" applyFont="1" applyFill="1" applyBorder="1" applyAlignment="1">
      <alignment horizontal="center" vertical="center"/>
    </xf>
    <xf numFmtId="44" fontId="31" fillId="5" borderId="0" xfId="0" applyNumberFormat="1" applyFont="1" applyFill="1"/>
    <xf numFmtId="0" fontId="31" fillId="5" borderId="0" xfId="0" applyFont="1" applyFill="1"/>
    <xf numFmtId="44" fontId="32" fillId="5" borderId="0" xfId="0" applyNumberFormat="1" applyFont="1" applyFill="1"/>
    <xf numFmtId="0" fontId="32" fillId="5" borderId="0" xfId="0" applyFont="1" applyFill="1"/>
    <xf numFmtId="44" fontId="5" fillId="5" borderId="0" xfId="0" applyNumberFormat="1" applyFont="1" applyFill="1" applyAlignment="1">
      <alignment horizontal="center"/>
    </xf>
    <xf numFmtId="44" fontId="2" fillId="5" borderId="0" xfId="0" applyNumberFormat="1" applyFont="1" applyFill="1"/>
    <xf numFmtId="0" fontId="25" fillId="6" borderId="0" xfId="0" applyFont="1" applyFill="1" applyAlignment="1">
      <alignment horizontal="left" vertical="top" wrapText="1"/>
    </xf>
    <xf numFmtId="0" fontId="33" fillId="5" borderId="0" xfId="0" applyFont="1" applyFill="1"/>
    <xf numFmtId="2" fontId="5" fillId="5" borderId="0" xfId="0" applyNumberFormat="1" applyFont="1" applyFill="1" applyAlignment="1" applyProtection="1">
      <alignment vertical="center"/>
      <protection locked="0"/>
    </xf>
    <xf numFmtId="2" fontId="4" fillId="5" borderId="0" xfId="0" applyNumberFormat="1" applyFont="1" applyFill="1" applyAlignment="1" applyProtection="1">
      <alignment horizontal="center" vertical="center"/>
      <protection locked="0"/>
    </xf>
    <xf numFmtId="1" fontId="5" fillId="5" borderId="0" xfId="0" applyNumberFormat="1" applyFont="1" applyFill="1" applyAlignment="1" applyProtection="1">
      <alignment horizontal="center" vertical="center"/>
      <protection locked="0"/>
    </xf>
    <xf numFmtId="2" fontId="4" fillId="5" borderId="0" xfId="0" applyNumberFormat="1" applyFont="1" applyFill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4" fontId="2" fillId="4" borderId="1" xfId="0" applyNumberFormat="1" applyFont="1" applyFill="1" applyBorder="1" applyAlignment="1" applyProtection="1">
      <alignment horizontal="center"/>
      <protection locked="0"/>
    </xf>
    <xf numFmtId="0" fontId="9" fillId="5" borderId="0" xfId="0" applyFont="1" applyFill="1" applyAlignment="1">
      <alignment horizontal="center" wrapText="1"/>
    </xf>
    <xf numFmtId="0" fontId="9" fillId="5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5" fillId="7" borderId="0" xfId="0" applyFont="1" applyFill="1" applyAlignment="1">
      <alignment horizontal="left"/>
    </xf>
    <xf numFmtId="0" fontId="5" fillId="7" borderId="3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44" xfId="0" applyFont="1" applyFill="1" applyBorder="1" applyAlignment="1">
      <alignment horizontal="center"/>
    </xf>
    <xf numFmtId="0" fontId="5" fillId="7" borderId="0" xfId="0" applyFont="1" applyFill="1" applyAlignment="1">
      <alignment horizontal="left" vertical="center"/>
    </xf>
    <xf numFmtId="0" fontId="5" fillId="7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9" fillId="5" borderId="17" xfId="0" applyFont="1" applyFill="1" applyBorder="1" applyAlignment="1">
      <alignment horizontal="center"/>
    </xf>
    <xf numFmtId="0" fontId="19" fillId="5" borderId="16" xfId="0" applyFont="1" applyFill="1" applyBorder="1" applyAlignment="1">
      <alignment horizontal="center"/>
    </xf>
    <xf numFmtId="0" fontId="19" fillId="5" borderId="45" xfId="0" applyFont="1" applyFill="1" applyBorder="1" applyAlignment="1">
      <alignment horizontal="center"/>
    </xf>
    <xf numFmtId="0" fontId="19" fillId="5" borderId="20" xfId="0" applyFont="1" applyFill="1" applyBorder="1" applyAlignment="1">
      <alignment horizontal="center"/>
    </xf>
    <xf numFmtId="0" fontId="19" fillId="5" borderId="19" xfId="0" applyFont="1" applyFill="1" applyBorder="1" applyAlignment="1">
      <alignment horizontal="center"/>
    </xf>
    <xf numFmtId="0" fontId="19" fillId="5" borderId="47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9" fillId="5" borderId="13" xfId="0" applyFont="1" applyFill="1" applyBorder="1" applyAlignment="1">
      <alignment horizontal="center"/>
    </xf>
    <xf numFmtId="0" fontId="19" fillId="5" borderId="21" xfId="0" applyFont="1" applyFill="1" applyBorder="1" applyAlignment="1">
      <alignment horizontal="center"/>
    </xf>
    <xf numFmtId="0" fontId="19" fillId="5" borderId="46" xfId="0" applyFont="1" applyFill="1" applyBorder="1" applyAlignment="1">
      <alignment horizontal="center"/>
    </xf>
    <xf numFmtId="0" fontId="19" fillId="6" borderId="13" xfId="0" applyFont="1" applyFill="1" applyBorder="1" applyAlignment="1">
      <alignment horizontal="center"/>
    </xf>
    <xf numFmtId="0" fontId="19" fillId="6" borderId="21" xfId="0" applyFont="1" applyFill="1" applyBorder="1" applyAlignment="1">
      <alignment horizontal="center"/>
    </xf>
    <xf numFmtId="0" fontId="19" fillId="6" borderId="46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left"/>
    </xf>
    <xf numFmtId="0" fontId="16" fillId="5" borderId="8" xfId="0" applyFont="1" applyFill="1" applyBorder="1" applyAlignment="1">
      <alignment horizontal="left"/>
    </xf>
    <xf numFmtId="0" fontId="18" fillId="5" borderId="0" xfId="0" applyFont="1" applyFill="1" applyAlignment="1">
      <alignment horizontal="left" vertical="center"/>
    </xf>
    <xf numFmtId="0" fontId="18" fillId="5" borderId="28" xfId="0" applyFont="1" applyFill="1" applyBorder="1" applyAlignment="1">
      <alignment horizontal="left" vertical="top"/>
    </xf>
    <xf numFmtId="0" fontId="18" fillId="5" borderId="13" xfId="0" applyFont="1" applyFill="1" applyBorder="1" applyAlignment="1">
      <alignment horizontal="right" vertical="center"/>
    </xf>
    <xf numFmtId="0" fontId="18" fillId="5" borderId="8" xfId="0" applyFont="1" applyFill="1" applyBorder="1" applyAlignment="1">
      <alignment horizontal="right" vertical="center"/>
    </xf>
    <xf numFmtId="0" fontId="18" fillId="5" borderId="0" xfId="0" applyFont="1" applyFill="1" applyAlignment="1">
      <alignment horizontal="left"/>
    </xf>
    <xf numFmtId="0" fontId="19" fillId="5" borderId="13" xfId="0" applyFont="1" applyFill="1" applyBorder="1" applyAlignment="1">
      <alignment horizontal="center" wrapText="1"/>
    </xf>
    <xf numFmtId="0" fontId="19" fillId="5" borderId="8" xfId="0" applyFont="1" applyFill="1" applyBorder="1" applyAlignment="1">
      <alignment horizontal="center" wrapText="1"/>
    </xf>
    <xf numFmtId="0" fontId="19" fillId="6" borderId="8" xfId="0" applyFont="1" applyFill="1" applyBorder="1" applyAlignment="1">
      <alignment horizontal="center"/>
    </xf>
    <xf numFmtId="0" fontId="19" fillId="5" borderId="8" xfId="0" applyFont="1" applyFill="1" applyBorder="1" applyAlignment="1">
      <alignment horizontal="center"/>
    </xf>
    <xf numFmtId="0" fontId="19" fillId="5" borderId="40" xfId="0" applyFont="1" applyFill="1" applyBorder="1" applyAlignment="1">
      <alignment horizontal="center"/>
    </xf>
    <xf numFmtId="0" fontId="19" fillId="5" borderId="39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E1E1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454099</xdr:colOff>
      <xdr:row>3</xdr:row>
      <xdr:rowOff>55377</xdr:rowOff>
    </xdr:from>
    <xdr:to>
      <xdr:col>6</xdr:col>
      <xdr:colOff>376078</xdr:colOff>
      <xdr:row>7</xdr:row>
      <xdr:rowOff>110610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CCA1B23-AA41-4FAF-AABF-31BC79CE6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9899" y="855477"/>
          <a:ext cx="2169879" cy="7791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1440318</xdr:colOff>
      <xdr:row>3</xdr:row>
      <xdr:rowOff>19217</xdr:rowOff>
    </xdr:from>
    <xdr:to>
      <xdr:col>5</xdr:col>
      <xdr:colOff>919274</xdr:colOff>
      <xdr:row>7</xdr:row>
      <xdr:rowOff>74450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4E22E1C-D75F-40E7-AA66-89D06EADB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6543" y="819317"/>
          <a:ext cx="2169769" cy="7791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454099</xdr:colOff>
      <xdr:row>3</xdr:row>
      <xdr:rowOff>55377</xdr:rowOff>
    </xdr:from>
    <xdr:to>
      <xdr:col>6</xdr:col>
      <xdr:colOff>376078</xdr:colOff>
      <xdr:row>7</xdr:row>
      <xdr:rowOff>110610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4FAAE57-E053-4D7C-A685-4D3F3B867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0785" y="858357"/>
          <a:ext cx="2170322" cy="7862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1440318</xdr:colOff>
      <xdr:row>3</xdr:row>
      <xdr:rowOff>19217</xdr:rowOff>
    </xdr:from>
    <xdr:to>
      <xdr:col>5</xdr:col>
      <xdr:colOff>919274</xdr:colOff>
      <xdr:row>7</xdr:row>
      <xdr:rowOff>74450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3290538-9D51-4E7C-B303-372F90C74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7208" y="822197"/>
          <a:ext cx="2170322" cy="786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8576B-3D77-40B9-9C57-7AD5B011DB78}">
  <sheetPr>
    <pageSetUpPr fitToPage="1"/>
  </sheetPr>
  <dimension ref="A1:O110"/>
  <sheetViews>
    <sheetView zoomScale="55" zoomScaleNormal="55" workbookViewId="0">
      <selection activeCell="A2" sqref="A2:D2"/>
    </sheetView>
  </sheetViews>
  <sheetFormatPr baseColWidth="10" defaultRowHeight="14.25" x14ac:dyDescent="0.45"/>
  <cols>
    <col min="1" max="1" width="33.3984375" style="8" customWidth="1"/>
    <col min="2" max="2" width="8.73046875" style="7" customWidth="1"/>
    <col min="3" max="12" width="16.6640625" style="8" customWidth="1"/>
    <col min="13" max="13" width="11.59765625" style="10" bestFit="1" customWidth="1"/>
    <col min="14" max="16384" width="10.6640625" style="10"/>
  </cols>
  <sheetData>
    <row r="1" spans="1:15" ht="15.4" x14ac:dyDescent="0.45">
      <c r="A1" s="32" t="s">
        <v>42</v>
      </c>
      <c r="B1" s="32"/>
      <c r="C1" s="32"/>
      <c r="D1" s="34"/>
      <c r="E1" s="33"/>
      <c r="F1" s="11"/>
      <c r="G1" s="11"/>
      <c r="H1" s="11"/>
      <c r="I1" s="11"/>
      <c r="J1" s="11"/>
      <c r="K1" s="11"/>
      <c r="L1" s="11"/>
    </row>
    <row r="2" spans="1:15" ht="15.4" x14ac:dyDescent="0.45">
      <c r="A2" s="183" t="s">
        <v>41</v>
      </c>
      <c r="B2" s="183"/>
      <c r="C2" s="183"/>
      <c r="D2" s="183"/>
      <c r="E2" s="32"/>
      <c r="F2" s="11"/>
      <c r="G2" s="11"/>
      <c r="H2" s="11"/>
      <c r="I2" s="11"/>
      <c r="J2" s="11"/>
      <c r="K2" s="11"/>
      <c r="L2" s="11"/>
    </row>
    <row r="3" spans="1:15" ht="15" x14ac:dyDescent="0.45">
      <c r="A3" s="184" t="s">
        <v>40</v>
      </c>
      <c r="B3" s="184"/>
      <c r="C3" s="184"/>
      <c r="D3" s="184"/>
      <c r="E3" s="184"/>
      <c r="F3" s="11"/>
      <c r="G3" s="11"/>
      <c r="H3" s="11"/>
      <c r="I3" s="11"/>
      <c r="J3" s="11"/>
      <c r="K3" s="11"/>
      <c r="L3" s="11"/>
    </row>
    <row r="4" spans="1:15" x14ac:dyDescent="0.45">
      <c r="A4" s="11"/>
      <c r="B4" s="12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5" ht="15.4" x14ac:dyDescent="0.45">
      <c r="A5" s="31"/>
      <c r="B5" s="30"/>
      <c r="C5" s="29">
        <v>1</v>
      </c>
      <c r="D5" s="29">
        <v>2</v>
      </c>
      <c r="E5" s="29">
        <v>3</v>
      </c>
      <c r="F5" s="29">
        <v>4</v>
      </c>
      <c r="G5" s="29">
        <v>5</v>
      </c>
      <c r="H5" s="28">
        <v>6</v>
      </c>
      <c r="I5" s="28">
        <v>7</v>
      </c>
      <c r="J5" s="28">
        <v>8</v>
      </c>
      <c r="K5" s="28">
        <v>9</v>
      </c>
      <c r="L5" s="27">
        <v>10</v>
      </c>
    </row>
    <row r="6" spans="1:15" ht="30.75" x14ac:dyDescent="0.45">
      <c r="A6" s="185" t="s">
        <v>29</v>
      </c>
      <c r="B6" s="186"/>
      <c r="C6" s="26" t="s">
        <v>28</v>
      </c>
      <c r="D6" s="26" t="s">
        <v>27</v>
      </c>
      <c r="E6" s="26" t="s">
        <v>26</v>
      </c>
      <c r="F6" s="26" t="s">
        <v>25</v>
      </c>
      <c r="G6" s="26" t="s">
        <v>24</v>
      </c>
      <c r="H6" s="26" t="s">
        <v>23</v>
      </c>
      <c r="I6" s="26" t="s">
        <v>22</v>
      </c>
      <c r="J6" s="26" t="s">
        <v>21</v>
      </c>
      <c r="K6" s="26" t="s">
        <v>20</v>
      </c>
      <c r="L6" s="25" t="s">
        <v>19</v>
      </c>
      <c r="M6" s="98" t="s">
        <v>78</v>
      </c>
      <c r="N6" s="98" t="s">
        <v>80</v>
      </c>
      <c r="O6" s="98" t="s">
        <v>79</v>
      </c>
    </row>
    <row r="7" spans="1:15" ht="15.4" x14ac:dyDescent="0.45">
      <c r="A7" s="181" t="s">
        <v>18</v>
      </c>
      <c r="B7" s="182"/>
      <c r="C7" s="24">
        <v>16</v>
      </c>
      <c r="D7" s="24">
        <v>18</v>
      </c>
      <c r="E7" s="24">
        <v>21</v>
      </c>
      <c r="F7" s="24">
        <v>24</v>
      </c>
      <c r="G7" s="23">
        <v>28</v>
      </c>
      <c r="H7" s="22">
        <v>34</v>
      </c>
      <c r="I7" s="22">
        <v>37</v>
      </c>
      <c r="J7" s="22">
        <v>41</v>
      </c>
      <c r="K7" s="21">
        <v>44</v>
      </c>
      <c r="L7" s="20">
        <v>47</v>
      </c>
      <c r="M7" s="78">
        <f>SUM(N7:O7)</f>
        <v>0</v>
      </c>
      <c r="N7" s="78"/>
      <c r="O7" s="78"/>
    </row>
    <row r="8" spans="1:15" ht="15.4" x14ac:dyDescent="0.45">
      <c r="A8" s="181" t="s">
        <v>17</v>
      </c>
      <c r="B8" s="182"/>
      <c r="C8" s="24">
        <v>18</v>
      </c>
      <c r="D8" s="24">
        <v>20</v>
      </c>
      <c r="E8" s="24">
        <v>23</v>
      </c>
      <c r="F8" s="24">
        <v>26</v>
      </c>
      <c r="G8" s="23">
        <v>30</v>
      </c>
      <c r="H8" s="22">
        <v>36</v>
      </c>
      <c r="I8" s="22">
        <v>39</v>
      </c>
      <c r="J8" s="22">
        <v>43</v>
      </c>
      <c r="K8" s="21">
        <v>46</v>
      </c>
      <c r="L8" s="20">
        <v>49</v>
      </c>
      <c r="M8" s="78">
        <f t="shared" ref="M8:M11" si="0">SUM(N8:O8)</f>
        <v>8.1999999999999993</v>
      </c>
      <c r="N8" s="78">
        <v>8.1999999999999993</v>
      </c>
      <c r="O8" s="78"/>
    </row>
    <row r="9" spans="1:15" ht="15.4" x14ac:dyDescent="0.45">
      <c r="A9" s="181" t="s">
        <v>16</v>
      </c>
      <c r="B9" s="182"/>
      <c r="C9" s="24">
        <v>18</v>
      </c>
      <c r="D9" s="24">
        <v>20</v>
      </c>
      <c r="E9" s="24">
        <v>23</v>
      </c>
      <c r="F9" s="24">
        <v>26</v>
      </c>
      <c r="G9" s="23">
        <v>30</v>
      </c>
      <c r="H9" s="22">
        <v>36</v>
      </c>
      <c r="I9" s="22">
        <v>39</v>
      </c>
      <c r="J9" s="22">
        <v>43</v>
      </c>
      <c r="K9" s="21">
        <v>46</v>
      </c>
      <c r="L9" s="20">
        <v>49</v>
      </c>
      <c r="M9" s="78">
        <f t="shared" si="0"/>
        <v>10.199999999999999</v>
      </c>
      <c r="N9" s="78">
        <v>8.1999999999999993</v>
      </c>
      <c r="O9" s="78">
        <v>2</v>
      </c>
    </row>
    <row r="10" spans="1:15" ht="15.4" x14ac:dyDescent="0.45">
      <c r="A10" s="181" t="s">
        <v>15</v>
      </c>
      <c r="B10" s="182"/>
      <c r="C10" s="24">
        <v>16</v>
      </c>
      <c r="D10" s="24">
        <v>18</v>
      </c>
      <c r="E10" s="24">
        <v>21</v>
      </c>
      <c r="F10" s="24">
        <v>24</v>
      </c>
      <c r="G10" s="23">
        <v>28</v>
      </c>
      <c r="H10" s="22">
        <v>34</v>
      </c>
      <c r="I10" s="22">
        <v>37</v>
      </c>
      <c r="J10" s="22">
        <v>41</v>
      </c>
      <c r="K10" s="21">
        <v>44</v>
      </c>
      <c r="L10" s="20">
        <v>47</v>
      </c>
      <c r="M10" s="78">
        <f t="shared" si="0"/>
        <v>2</v>
      </c>
      <c r="N10" s="78"/>
      <c r="O10" s="78">
        <v>2</v>
      </c>
    </row>
    <row r="11" spans="1:15" ht="15.4" x14ac:dyDescent="0.45">
      <c r="A11" s="181" t="s">
        <v>14</v>
      </c>
      <c r="B11" s="182"/>
      <c r="C11" s="19">
        <v>24</v>
      </c>
      <c r="D11" s="19">
        <v>28</v>
      </c>
      <c r="E11" s="19">
        <v>35</v>
      </c>
      <c r="F11" s="19">
        <v>45</v>
      </c>
      <c r="G11" s="18">
        <v>50</v>
      </c>
      <c r="H11" s="17">
        <v>56</v>
      </c>
      <c r="I11" s="17">
        <v>59</v>
      </c>
      <c r="J11" s="17">
        <v>63</v>
      </c>
      <c r="K11" s="17">
        <v>65</v>
      </c>
      <c r="L11" s="16">
        <v>70</v>
      </c>
      <c r="M11" s="78">
        <f t="shared" si="0"/>
        <v>10.199999999999999</v>
      </c>
      <c r="N11" s="78">
        <v>8.1999999999999993</v>
      </c>
      <c r="O11" s="78">
        <v>2</v>
      </c>
    </row>
    <row r="12" spans="1:15" ht="15.4" x14ac:dyDescent="0.45">
      <c r="A12" s="11"/>
      <c r="B12" s="15"/>
      <c r="C12" s="14"/>
      <c r="D12" s="14"/>
      <c r="E12" s="10"/>
      <c r="F12" s="10"/>
      <c r="G12" s="10"/>
      <c r="H12" s="10"/>
      <c r="I12" s="10"/>
      <c r="J12" s="10"/>
      <c r="K12" s="10"/>
      <c r="L12" s="10"/>
    </row>
    <row r="13" spans="1:15" x14ac:dyDescent="0.45">
      <c r="A13" s="10"/>
      <c r="B13" s="10"/>
      <c r="C13" s="10"/>
      <c r="D13" s="10"/>
      <c r="E13" s="10"/>
      <c r="F13" s="11"/>
      <c r="G13" s="11"/>
      <c r="H13" s="11"/>
      <c r="I13" s="11"/>
      <c r="J13" s="11"/>
      <c r="K13" s="11"/>
      <c r="L13" s="11"/>
    </row>
    <row r="14" spans="1:15" x14ac:dyDescent="0.45">
      <c r="A14" s="11"/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ht="15.4" x14ac:dyDescent="0.45">
      <c r="A15" s="13" t="s">
        <v>13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5" ht="15.4" x14ac:dyDescent="0.45">
      <c r="A16" s="13" t="s">
        <v>12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x14ac:dyDescent="0.45">
      <c r="A17" s="11"/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45">
      <c r="A18" s="11"/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x14ac:dyDescent="0.45">
      <c r="A19" s="11"/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x14ac:dyDescent="0.45">
      <c r="A20" s="11"/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45">
      <c r="A21" s="11"/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45">
      <c r="A22" s="11"/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x14ac:dyDescent="0.45">
      <c r="A23" s="11"/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45">
      <c r="A24" s="11"/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x14ac:dyDescent="0.45">
      <c r="A25" s="11"/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x14ac:dyDescent="0.45">
      <c r="A26" s="11"/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x14ac:dyDescent="0.45">
      <c r="A27" s="11"/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x14ac:dyDescent="0.45">
      <c r="A28" s="11"/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x14ac:dyDescent="0.45">
      <c r="A29" s="11"/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x14ac:dyDescent="0.45">
      <c r="A30" s="11"/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x14ac:dyDescent="0.45">
      <c r="A31" s="11"/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45">
      <c r="A32" s="11"/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45">
      <c r="A33" s="11"/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45">
      <c r="A34" s="11"/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45">
      <c r="A35" s="11"/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45">
      <c r="A36" s="11"/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45">
      <c r="A37" s="11"/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45">
      <c r="A38" s="11"/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45">
      <c r="A39" s="11"/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45">
      <c r="A40" s="11"/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45">
      <c r="A41" s="11"/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45">
      <c r="A42" s="11"/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45">
      <c r="A43" s="11"/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45">
      <c r="A44" s="11"/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45">
      <c r="A45" s="11"/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45">
      <c r="A46" s="11"/>
      <c r="B46" s="12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45">
      <c r="A47" s="11"/>
      <c r="B47" s="12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45">
      <c r="A48" s="11"/>
      <c r="B48" s="12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45">
      <c r="A49" s="11"/>
      <c r="B49" s="12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45">
      <c r="A50" s="11"/>
      <c r="B50" s="12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45">
      <c r="A51" s="11"/>
      <c r="B51" s="12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45">
      <c r="A52" s="11"/>
      <c r="B52" s="12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45">
      <c r="A53" s="11"/>
      <c r="B53" s="12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45">
      <c r="A54" s="11"/>
      <c r="B54" s="12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45">
      <c r="A55" s="11"/>
      <c r="B55" s="12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45">
      <c r="A56" s="11"/>
      <c r="B56" s="12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45">
      <c r="A57" s="11"/>
      <c r="B57" s="12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45">
      <c r="A58" s="11"/>
      <c r="B58" s="12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45">
      <c r="A59" s="11"/>
      <c r="B59" s="12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45">
      <c r="A60" s="11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45">
      <c r="A61" s="11"/>
      <c r="B61" s="12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45">
      <c r="A62" s="11"/>
      <c r="B62" s="12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45">
      <c r="A63" s="11"/>
      <c r="B63" s="12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45">
      <c r="A64" s="11"/>
      <c r="B64" s="12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45">
      <c r="A65" s="11"/>
      <c r="B65" s="12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45">
      <c r="A66" s="11"/>
      <c r="B66" s="12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45">
      <c r="A67" s="11"/>
      <c r="B67" s="12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45">
      <c r="A68" s="11"/>
      <c r="B68" s="12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45">
      <c r="A69" s="11"/>
      <c r="B69" s="12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45">
      <c r="A70" s="11"/>
      <c r="B70" s="12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45">
      <c r="A71" s="11"/>
      <c r="B71" s="12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45">
      <c r="A72" s="11"/>
      <c r="B72" s="12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45">
      <c r="A73" s="11"/>
      <c r="B73" s="12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45">
      <c r="A74" s="11"/>
      <c r="B74" s="12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45">
      <c r="A75" s="11"/>
      <c r="B75" s="12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45">
      <c r="A76" s="11"/>
      <c r="B76" s="12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45">
      <c r="A77" s="11"/>
      <c r="B77" s="12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45">
      <c r="A78" s="11"/>
      <c r="B78" s="12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45">
      <c r="A79" s="11"/>
      <c r="B79" s="12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45">
      <c r="A80" s="11"/>
      <c r="B80" s="12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45">
      <c r="A81" s="11"/>
      <c r="B81" s="12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45">
      <c r="A82" s="11"/>
      <c r="B82" s="12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45">
      <c r="A83" s="11"/>
      <c r="B83" s="12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45">
      <c r="A84" s="11"/>
      <c r="B84" s="12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45">
      <c r="A85" s="11"/>
      <c r="B85" s="12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45">
      <c r="A86" s="11"/>
      <c r="B86" s="12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45">
      <c r="A87" s="11"/>
      <c r="B87" s="12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45">
      <c r="A88" s="11"/>
      <c r="B88" s="12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x14ac:dyDescent="0.45">
      <c r="A89" s="11"/>
      <c r="B89" s="12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x14ac:dyDescent="0.45">
      <c r="A90" s="11"/>
      <c r="B90" s="12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2" x14ac:dyDescent="0.45">
      <c r="A91" s="11"/>
      <c r="B91" s="12"/>
      <c r="C91" s="11"/>
      <c r="D91" s="11"/>
      <c r="E91" s="11"/>
      <c r="F91" s="11"/>
      <c r="G91" s="11"/>
      <c r="H91" s="11"/>
      <c r="I91" s="11"/>
      <c r="J91" s="11"/>
      <c r="K91" s="11"/>
      <c r="L91" s="11"/>
    </row>
    <row r="92" spans="1:12" x14ac:dyDescent="0.45">
      <c r="A92" s="11"/>
      <c r="B92" s="12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x14ac:dyDescent="0.45">
      <c r="A93" s="11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x14ac:dyDescent="0.45">
      <c r="A94" s="11"/>
      <c r="B94" s="12"/>
      <c r="C94" s="11"/>
      <c r="D94" s="11"/>
      <c r="E94" s="11"/>
      <c r="F94" s="11"/>
      <c r="G94" s="11"/>
      <c r="H94" s="11"/>
      <c r="I94" s="11"/>
      <c r="J94" s="11"/>
      <c r="K94" s="11"/>
      <c r="L94" s="11"/>
    </row>
    <row r="95" spans="1:12" x14ac:dyDescent="0.45">
      <c r="A95" s="11"/>
      <c r="B95" s="12"/>
      <c r="C95" s="11"/>
      <c r="D95" s="11"/>
      <c r="E95" s="11"/>
      <c r="F95" s="11"/>
      <c r="G95" s="11"/>
      <c r="H95" s="11"/>
      <c r="I95" s="11"/>
      <c r="J95" s="11"/>
      <c r="K95" s="11"/>
      <c r="L95" s="11"/>
    </row>
    <row r="96" spans="1:12" x14ac:dyDescent="0.45">
      <c r="A96" s="11"/>
      <c r="B96" s="12"/>
      <c r="C96" s="11"/>
      <c r="D96" s="11"/>
      <c r="E96" s="11"/>
      <c r="F96" s="11"/>
      <c r="G96" s="11"/>
      <c r="H96" s="11"/>
      <c r="I96" s="11"/>
      <c r="J96" s="11"/>
      <c r="K96" s="11"/>
      <c r="L96" s="11"/>
    </row>
    <row r="97" spans="1:12" x14ac:dyDescent="0.45">
      <c r="A97" s="11"/>
      <c r="B97" s="12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1:12" x14ac:dyDescent="0.45">
      <c r="A98" s="11"/>
      <c r="B98" s="12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1:12" x14ac:dyDescent="0.45">
      <c r="A99" s="11"/>
      <c r="B99" s="12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1:12" x14ac:dyDescent="0.45">
      <c r="A100" s="11"/>
      <c r="B100" s="12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 x14ac:dyDescent="0.45">
      <c r="A101" s="11"/>
      <c r="B101" s="12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 x14ac:dyDescent="0.45">
      <c r="A102" s="11"/>
      <c r="B102" s="12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1:12" x14ac:dyDescent="0.45">
      <c r="A103" s="11"/>
      <c r="B103" s="12"/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 x14ac:dyDescent="0.45">
      <c r="A104" s="11"/>
      <c r="B104" s="12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  <row r="105" spans="1:12" x14ac:dyDescent="0.45">
      <c r="A105" s="11"/>
      <c r="B105" s="12"/>
      <c r="C105" s="11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 x14ac:dyDescent="0.45">
      <c r="A106" s="11"/>
      <c r="B106" s="12"/>
      <c r="C106" s="11"/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2" x14ac:dyDescent="0.45">
      <c r="A107" s="11"/>
      <c r="B107" s="12"/>
      <c r="C107" s="11"/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 x14ac:dyDescent="0.45">
      <c r="A108" s="11"/>
      <c r="B108" s="12"/>
      <c r="C108" s="11"/>
      <c r="D108" s="11"/>
      <c r="E108" s="11"/>
      <c r="F108" s="11"/>
      <c r="G108" s="11"/>
      <c r="H108" s="11"/>
      <c r="I108" s="11"/>
      <c r="J108" s="11"/>
      <c r="K108" s="11"/>
      <c r="L108" s="11"/>
    </row>
    <row r="109" spans="1:12" x14ac:dyDescent="0.45">
      <c r="A109" s="11"/>
      <c r="B109" s="12"/>
      <c r="C109" s="11"/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1:12" x14ac:dyDescent="0.45">
      <c r="A110" s="11"/>
      <c r="B110" s="12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</sheetData>
  <mergeCells count="8">
    <mergeCell ref="A9:B9"/>
    <mergeCell ref="A10:B10"/>
    <mergeCell ref="A11:B11"/>
    <mergeCell ref="A2:D2"/>
    <mergeCell ref="A3:E3"/>
    <mergeCell ref="A6:B6"/>
    <mergeCell ref="A7:B7"/>
    <mergeCell ref="A8:B8"/>
  </mergeCells>
  <pageMargins left="0.25" right="0.25" top="0.75" bottom="0.75" header="0.3" footer="0.3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0F62-C53C-4B11-9C2B-71216AE4515C}">
  <dimension ref="A1:AL156"/>
  <sheetViews>
    <sheetView tabSelected="1" zoomScale="86" zoomScaleNormal="100" workbookViewId="0">
      <selection activeCell="A3" sqref="A3:K3"/>
    </sheetView>
  </sheetViews>
  <sheetFormatPr baseColWidth="10" defaultColWidth="10.59765625" defaultRowHeight="12.75" x14ac:dyDescent="0.35"/>
  <cols>
    <col min="1" max="8" width="15.73046875" style="1" customWidth="1"/>
    <col min="9" max="9" width="15.73046875" style="4" customWidth="1"/>
    <col min="10" max="11" width="15.73046875" style="100" customWidth="1"/>
    <col min="12" max="25" width="10.59765625" style="100"/>
    <col min="26" max="16384" width="10.59765625" style="1"/>
  </cols>
  <sheetData>
    <row r="1" spans="1:38" s="100" customFormat="1" ht="27.75" customHeight="1" x14ac:dyDescent="0.35">
      <c r="A1" s="157" t="s">
        <v>93</v>
      </c>
      <c r="B1" s="157"/>
      <c r="C1" s="158"/>
      <c r="D1" s="158"/>
      <c r="E1" s="158"/>
      <c r="F1" s="158"/>
      <c r="G1" s="158"/>
      <c r="H1" s="158"/>
      <c r="I1" s="158"/>
      <c r="J1" s="158"/>
      <c r="K1" s="158"/>
    </row>
    <row r="2" spans="1:38" s="100" customFormat="1" x14ac:dyDescent="0.35">
      <c r="I2" s="101"/>
    </row>
    <row r="3" spans="1:38" s="100" customFormat="1" ht="22.5" x14ac:dyDescent="0.6">
      <c r="A3" s="159" t="s">
        <v>115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38" s="100" customFormat="1" ht="14.25" x14ac:dyDescent="0.45">
      <c r="D4" s="10"/>
      <c r="E4" s="10"/>
      <c r="F4" s="10"/>
      <c r="I4" s="101"/>
    </row>
    <row r="5" spans="1:38" s="100" customFormat="1" ht="14.25" x14ac:dyDescent="0.45">
      <c r="D5" s="10"/>
      <c r="E5" s="10"/>
      <c r="F5" s="10"/>
      <c r="I5" s="101"/>
    </row>
    <row r="6" spans="1:38" s="100" customFormat="1" ht="14.25" x14ac:dyDescent="0.45">
      <c r="D6" s="10"/>
      <c r="E6" s="10"/>
      <c r="F6" s="10"/>
      <c r="I6" s="101"/>
    </row>
    <row r="7" spans="1:38" s="100" customFormat="1" ht="14.25" x14ac:dyDescent="0.45">
      <c r="D7" s="10"/>
      <c r="E7" s="102"/>
      <c r="F7" s="102"/>
      <c r="I7" s="101"/>
    </row>
    <row r="8" spans="1:38" s="100" customFormat="1" ht="13.15" thickBot="1" x14ac:dyDescent="0.4">
      <c r="E8" s="102"/>
      <c r="F8" s="102"/>
      <c r="I8" s="101"/>
    </row>
    <row r="9" spans="1:38" ht="13.5" thickBot="1" x14ac:dyDescent="0.45">
      <c r="A9" s="160" t="s">
        <v>83</v>
      </c>
      <c r="B9" s="160"/>
      <c r="C9" s="160"/>
      <c r="D9" s="160"/>
      <c r="E9" s="160"/>
      <c r="F9" s="160"/>
      <c r="G9" s="161"/>
      <c r="H9" s="155">
        <v>4</v>
      </c>
    </row>
    <row r="10" spans="1:38" x14ac:dyDescent="0.35">
      <c r="A10" s="86">
        <v>1</v>
      </c>
      <c r="B10" s="74">
        <v>2</v>
      </c>
      <c r="C10" s="74">
        <v>3</v>
      </c>
      <c r="D10" s="74">
        <v>4</v>
      </c>
      <c r="E10" s="92">
        <v>5</v>
      </c>
      <c r="F10" s="74">
        <v>6</v>
      </c>
      <c r="G10" s="74">
        <v>7</v>
      </c>
      <c r="H10" s="74">
        <v>8</v>
      </c>
      <c r="I10" s="74">
        <v>9</v>
      </c>
      <c r="J10" s="87">
        <v>10</v>
      </c>
    </row>
    <row r="11" spans="1:38" s="9" customFormat="1" ht="25.5" x14ac:dyDescent="0.4">
      <c r="A11" s="88" t="s">
        <v>49</v>
      </c>
      <c r="B11" s="89" t="s">
        <v>27</v>
      </c>
      <c r="C11" s="89" t="s">
        <v>26</v>
      </c>
      <c r="D11" s="89" t="s">
        <v>25</v>
      </c>
      <c r="E11" s="89" t="s">
        <v>24</v>
      </c>
      <c r="F11" s="90" t="s">
        <v>23</v>
      </c>
      <c r="G11" s="90" t="s">
        <v>22</v>
      </c>
      <c r="H11" s="90" t="s">
        <v>48</v>
      </c>
      <c r="I11" s="90" t="s">
        <v>20</v>
      </c>
      <c r="J11" s="91" t="s">
        <v>19</v>
      </c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</row>
    <row r="12" spans="1:38" s="109" customFormat="1" ht="13.5" thickBot="1" x14ac:dyDescent="0.45">
      <c r="A12" s="81"/>
      <c r="B12" s="81"/>
      <c r="C12" s="81"/>
      <c r="D12" s="81"/>
      <c r="E12" s="81"/>
      <c r="F12" s="82"/>
      <c r="G12" s="82"/>
      <c r="H12" s="82"/>
      <c r="I12" s="82"/>
      <c r="J12" s="82"/>
    </row>
    <row r="13" spans="1:38" s="9" customFormat="1" ht="13.5" thickBot="1" x14ac:dyDescent="0.45">
      <c r="A13" s="160" t="s">
        <v>99</v>
      </c>
      <c r="B13" s="160"/>
      <c r="C13" s="160"/>
      <c r="D13" s="160"/>
      <c r="E13" s="160"/>
      <c r="F13" s="160"/>
      <c r="G13" s="161"/>
      <c r="H13" s="156">
        <v>46023</v>
      </c>
      <c r="I13" s="82"/>
      <c r="J13" s="82"/>
      <c r="K13" s="109"/>
      <c r="L13" s="110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</row>
    <row r="14" spans="1:38" s="9" customFormat="1" ht="13.5" thickBot="1" x14ac:dyDescent="0.45">
      <c r="A14" s="81"/>
      <c r="B14" s="81"/>
      <c r="C14" s="81"/>
      <c r="D14" s="81"/>
      <c r="E14" s="81"/>
      <c r="F14" s="81"/>
      <c r="H14" s="82"/>
      <c r="I14" s="135"/>
      <c r="J14" s="135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</row>
    <row r="15" spans="1:38" s="100" customFormat="1" ht="13.5" thickBot="1" x14ac:dyDescent="0.45">
      <c r="A15" s="164" t="s">
        <v>84</v>
      </c>
      <c r="B15" s="164"/>
      <c r="C15" s="164"/>
      <c r="D15" s="164"/>
      <c r="E15" s="164"/>
      <c r="F15" s="164"/>
      <c r="G15" s="165"/>
      <c r="H15" s="155">
        <v>2</v>
      </c>
      <c r="J15" s="151" t="s">
        <v>106</v>
      </c>
      <c r="K15" s="151"/>
      <c r="L15" s="151"/>
      <c r="M15" s="137"/>
    </row>
    <row r="16" spans="1:38" s="100" customFormat="1" ht="17.850000000000001" customHeight="1" thickBot="1" x14ac:dyDescent="0.4">
      <c r="A16" s="134" t="s">
        <v>100</v>
      </c>
      <c r="B16" s="133"/>
      <c r="C16" s="133"/>
      <c r="E16" s="131" t="s">
        <v>102</v>
      </c>
      <c r="F16" s="131" t="s">
        <v>103</v>
      </c>
      <c r="G16" s="131" t="s">
        <v>104</v>
      </c>
      <c r="H16" s="131" t="s">
        <v>105</v>
      </c>
      <c r="J16" s="152" t="s">
        <v>107</v>
      </c>
      <c r="K16" s="153">
        <f>COUNTIF($E$17:$H$17,"&gt;"&amp;$H$13)+1</f>
        <v>1</v>
      </c>
      <c r="L16" s="154" t="s">
        <v>108</v>
      </c>
      <c r="M16" s="138"/>
    </row>
    <row r="17" spans="1:38" s="9" customFormat="1" ht="13.5" thickBot="1" x14ac:dyDescent="0.45">
      <c r="A17" s="134" t="s">
        <v>101</v>
      </c>
      <c r="B17" s="133"/>
      <c r="C17" s="133"/>
      <c r="E17" s="156">
        <v>44562</v>
      </c>
      <c r="F17" s="156">
        <v>44197</v>
      </c>
      <c r="G17" s="156"/>
      <c r="H17" s="156"/>
      <c r="I17" s="109"/>
      <c r="J17" s="137"/>
      <c r="K17" s="137"/>
      <c r="L17" s="137"/>
      <c r="M17" s="137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</row>
    <row r="18" spans="1:38" s="9" customFormat="1" ht="13.5" thickBot="1" x14ac:dyDescent="0.45">
      <c r="A18" s="81"/>
      <c r="B18" s="81"/>
      <c r="C18" s="81"/>
      <c r="D18" s="81"/>
      <c r="E18" s="81"/>
      <c r="F18" s="81"/>
      <c r="H18" s="82"/>
      <c r="I18" s="135"/>
      <c r="J18" s="135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</row>
    <row r="19" spans="1:38" s="9" customFormat="1" ht="15.4" thickBot="1" x14ac:dyDescent="0.45">
      <c r="A19" s="166" t="s">
        <v>98</v>
      </c>
      <c r="B19" s="166"/>
      <c r="C19" s="166"/>
      <c r="D19" s="166"/>
      <c r="E19" s="166"/>
      <c r="F19" s="166"/>
      <c r="G19" s="167"/>
      <c r="H19" s="132">
        <f>IF(H15=2,IF(K16&lt;=1,10%,0),
IF(H15=3,IF(K16&lt;=2,15%,0),
IF(H15=4,IF(K16&lt;=3,15%,0),
IF(H15=5,IF(K16&lt;=4,15%,0),
IF(H15=6,IF(K16&lt;=5,15%,0),0)))))</f>
        <v>0.1</v>
      </c>
      <c r="I19" s="149" t="s">
        <v>94</v>
      </c>
      <c r="J19" s="135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</row>
    <row r="20" spans="1:38" s="109" customFormat="1" ht="13.5" thickBot="1" x14ac:dyDescent="0.45">
      <c r="A20" s="141"/>
      <c r="B20" s="141"/>
      <c r="C20" s="141"/>
      <c r="D20" s="141"/>
      <c r="E20" s="141"/>
      <c r="F20" s="141"/>
      <c r="H20" s="142"/>
      <c r="I20" s="135"/>
      <c r="J20" s="135"/>
    </row>
    <row r="21" spans="1:38" s="9" customFormat="1" ht="13.5" thickBot="1" x14ac:dyDescent="0.45">
      <c r="A21" s="139" t="s">
        <v>111</v>
      </c>
      <c r="B21" s="139"/>
      <c r="C21" s="139"/>
      <c r="D21" s="139"/>
      <c r="E21" s="139"/>
      <c r="F21" s="139"/>
      <c r="G21" s="140"/>
      <c r="H21" s="155" t="s">
        <v>6</v>
      </c>
      <c r="I21" s="99" t="s">
        <v>6</v>
      </c>
      <c r="J21" s="99" t="s">
        <v>85</v>
      </c>
      <c r="K21" s="109"/>
      <c r="L21" s="110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</row>
    <row r="22" spans="1:38" s="9" customFormat="1" ht="13.15" x14ac:dyDescent="0.4">
      <c r="A22" s="81"/>
      <c r="B22" s="81"/>
      <c r="C22" s="81"/>
      <c r="D22" s="81"/>
      <c r="E22" s="81"/>
      <c r="F22" s="81"/>
      <c r="G22" s="82"/>
      <c r="H22" s="82"/>
      <c r="I22" s="82"/>
      <c r="J22" s="82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38" customFormat="1" ht="14.25" x14ac:dyDescent="0.45">
      <c r="A23" s="160" t="s">
        <v>116</v>
      </c>
      <c r="B23" s="160"/>
      <c r="C23" s="160"/>
      <c r="D23" s="160"/>
      <c r="E23" s="160"/>
      <c r="F23" s="160"/>
      <c r="G23" s="160"/>
      <c r="H23" s="160"/>
      <c r="I23" s="125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38" ht="15" x14ac:dyDescent="0.4">
      <c r="A24" s="174" t="s">
        <v>82</v>
      </c>
      <c r="B24" s="174"/>
      <c r="C24" s="174"/>
      <c r="D24" s="2" t="s">
        <v>0</v>
      </c>
      <c r="E24" s="2" t="s">
        <v>1</v>
      </c>
      <c r="F24" s="2" t="s">
        <v>2</v>
      </c>
      <c r="G24" s="2" t="s">
        <v>3</v>
      </c>
      <c r="H24" s="2" t="s">
        <v>4</v>
      </c>
      <c r="I24" s="96" t="s">
        <v>11</v>
      </c>
      <c r="J24" s="2" t="s">
        <v>7</v>
      </c>
      <c r="K24" s="2" t="s">
        <v>8</v>
      </c>
      <c r="L24" s="128" t="s">
        <v>94</v>
      </c>
    </row>
    <row r="25" spans="1:38" ht="13.35" customHeight="1" x14ac:dyDescent="0.4">
      <c r="A25" s="168" t="s">
        <v>18</v>
      </c>
      <c r="B25" s="169"/>
      <c r="C25" s="170"/>
      <c r="D25" s="5" t="s">
        <v>6</v>
      </c>
      <c r="E25" s="5"/>
      <c r="F25" s="5"/>
      <c r="G25" s="5"/>
      <c r="H25" s="93"/>
      <c r="I25" s="97">
        <f>COUNTIF(D25:H25,"OUI")</f>
        <v>1</v>
      </c>
      <c r="J25" s="95">
        <f>IF((VLOOKUP(A25,'Tarifs CRECHE'!$A$5:$O$11,$H$9+2,0)*I25)=0,"",(VLOOKUP(A25,'Tarifs CRECHE'!$A$5:$O$11,$H$9+2,0)*I25))</f>
        <v>24</v>
      </c>
      <c r="K25" s="6" t="str">
        <f>IF((VLOOKUP(A25,'Tarifs CRECHE'!$A$5:$O$11,13,0)*I25)=0,"",(VLOOKUP(A25,'Tarifs CRECHE'!$A$5:$O$11,13,0)*I25))</f>
        <v/>
      </c>
    </row>
    <row r="26" spans="1:38" ht="13.35" customHeight="1" x14ac:dyDescent="0.4">
      <c r="A26" s="175" t="s">
        <v>17</v>
      </c>
      <c r="B26" s="176"/>
      <c r="C26" s="177"/>
      <c r="D26" s="5"/>
      <c r="E26" s="5"/>
      <c r="F26" s="5"/>
      <c r="G26" s="5"/>
      <c r="H26" s="93"/>
      <c r="I26" s="97">
        <f t="shared" ref="I26:I29" si="0">COUNTIF(D26:H26,"OUI")</f>
        <v>0</v>
      </c>
      <c r="J26" s="95" t="str">
        <f>IF((VLOOKUP(A26,'Tarifs CRECHE'!$A$5:$O$11,$H$9+2,0)*I26)=0,"",(VLOOKUP(A26,'Tarifs CRECHE'!$A$5:$O$11,$H$9+2,0)*I26))</f>
        <v/>
      </c>
      <c r="K26" s="6" t="str">
        <f>IF((VLOOKUP(A26,'Tarifs CRECHE'!$A$5:$O$11,13,0)*I26)=0,"",(VLOOKUP(A26,'Tarifs CRECHE'!$A$5:$O$11,13,0)*I26))</f>
        <v/>
      </c>
    </row>
    <row r="27" spans="1:38" ht="13.35" customHeight="1" x14ac:dyDescent="0.4">
      <c r="A27" s="175" t="s">
        <v>16</v>
      </c>
      <c r="B27" s="176"/>
      <c r="C27" s="177"/>
      <c r="D27" s="5"/>
      <c r="E27" s="5"/>
      <c r="F27" s="5" t="s">
        <v>6</v>
      </c>
      <c r="G27" s="5"/>
      <c r="H27" s="93"/>
      <c r="I27" s="97">
        <f t="shared" si="0"/>
        <v>1</v>
      </c>
      <c r="J27" s="95">
        <f>IF((VLOOKUP(A27,'Tarifs CRECHE'!$A$5:$O$11,$H$9+2,0)*I27)=0,"",(VLOOKUP(A27,'Tarifs CRECHE'!$A$5:$O$11,$H$9+2,0)*I27))</f>
        <v>26</v>
      </c>
      <c r="K27" s="6">
        <f>IF((VLOOKUP(A27,'Tarifs CRECHE'!$A$5:$O$11,13,0)*I27)=0,"",(VLOOKUP(A27,'Tarifs CRECHE'!$A$5:$O$11,13,0)*I27))</f>
        <v>10.199999999999999</v>
      </c>
    </row>
    <row r="28" spans="1:38" ht="13.35" customHeight="1" x14ac:dyDescent="0.4">
      <c r="A28" s="178" t="s">
        <v>15</v>
      </c>
      <c r="B28" s="179"/>
      <c r="C28" s="180"/>
      <c r="D28" s="5"/>
      <c r="E28" s="5"/>
      <c r="F28" s="5"/>
      <c r="G28" s="5"/>
      <c r="H28" s="93"/>
      <c r="I28" s="97">
        <f t="shared" si="0"/>
        <v>0</v>
      </c>
      <c r="J28" s="95" t="str">
        <f>IF((VLOOKUP(A28,'Tarifs CRECHE'!$A$5:$O$11,$H$9+2,0)*I28)=0,"",(VLOOKUP(A28,'Tarifs CRECHE'!$A$5:$O$11,$H$9+2,0)*I28))</f>
        <v/>
      </c>
      <c r="K28" s="6" t="str">
        <f>IF((VLOOKUP(A28,'Tarifs CRECHE'!$A$5:$O$11,13,0)*I28)=0,"",(VLOOKUP(A28,'Tarifs CRECHE'!$A$5:$O$11,13,0)*I28))</f>
        <v/>
      </c>
    </row>
    <row r="29" spans="1:38" ht="13.35" customHeight="1" x14ac:dyDescent="0.4">
      <c r="A29" s="171" t="s">
        <v>14</v>
      </c>
      <c r="B29" s="172"/>
      <c r="C29" s="173"/>
      <c r="D29" s="80"/>
      <c r="E29" s="80"/>
      <c r="F29" s="80"/>
      <c r="G29" s="80"/>
      <c r="H29" s="94"/>
      <c r="I29" s="97">
        <f t="shared" si="0"/>
        <v>0</v>
      </c>
      <c r="J29" s="115" t="str">
        <f>IF((VLOOKUP(A29,'Tarifs CRECHE'!$A$5:$O$11,$H$9+2,0)*I29)=0,"",(VLOOKUP(A29,'Tarifs CRECHE'!$A$5:$O$11,$H$9+2,0)*I29))</f>
        <v/>
      </c>
      <c r="K29" s="116" t="str">
        <f>IF((VLOOKUP(A29,'Tarifs CRECHE'!$A$5:$O$11,13,0)*I29)=0,"",(VLOOKUP(A29,'Tarifs CRECHE'!$A$5:$O$11,13,0)*I29))</f>
        <v/>
      </c>
    </row>
    <row r="30" spans="1:38" s="100" customFormat="1" ht="13.35" customHeight="1" x14ac:dyDescent="0.4">
      <c r="A30" s="103"/>
      <c r="B30" s="103"/>
      <c r="C30" s="103"/>
      <c r="D30" s="104"/>
      <c r="I30" s="105"/>
      <c r="J30" s="106"/>
      <c r="K30" s="106"/>
    </row>
    <row r="31" spans="1:38" s="100" customFormat="1" ht="14.25" customHeight="1" x14ac:dyDescent="0.4">
      <c r="D31" s="162" t="s">
        <v>81</v>
      </c>
      <c r="E31" s="162"/>
      <c r="F31" s="162"/>
      <c r="G31" s="163"/>
      <c r="H31" s="3">
        <f>J31+K31</f>
        <v>60.2</v>
      </c>
      <c r="I31" s="148"/>
      <c r="J31" s="148">
        <f>SUM(J25:J29)</f>
        <v>50</v>
      </c>
      <c r="K31" s="148">
        <f>SUM(K25:K29)</f>
        <v>10.199999999999999</v>
      </c>
      <c r="L31" s="107"/>
      <c r="M31" s="107"/>
    </row>
    <row r="32" spans="1:38" s="100" customFormat="1" ht="5.85" customHeight="1" x14ac:dyDescent="0.4">
      <c r="E32" s="126"/>
      <c r="F32" s="126"/>
      <c r="G32" s="126"/>
      <c r="H32" s="127"/>
      <c r="L32" s="107"/>
      <c r="M32" s="107"/>
    </row>
    <row r="33" spans="1:13" s="100" customFormat="1" ht="14.25" customHeight="1" x14ac:dyDescent="0.4">
      <c r="D33" s="162" t="s">
        <v>10</v>
      </c>
      <c r="E33" s="162"/>
      <c r="F33" s="162"/>
      <c r="G33" s="163"/>
      <c r="H33" s="3">
        <f>J33+K33</f>
        <v>55.2</v>
      </c>
      <c r="I33" s="148"/>
      <c r="J33" s="148">
        <f>IF(H15=1,SUM(J25:J29),(IF(H15=2,(SUM(J25:J29))*(1-H19),IF(H15&gt;2,(SUM(J25:J29))*(1-H19),(SUM(J25:J29))))))</f>
        <v>45</v>
      </c>
      <c r="K33" s="148">
        <f>K31</f>
        <v>10.199999999999999</v>
      </c>
      <c r="L33" s="107"/>
      <c r="M33" s="107"/>
    </row>
    <row r="34" spans="1:13" s="100" customFormat="1" ht="5.85" customHeight="1" x14ac:dyDescent="0.4">
      <c r="E34" s="126"/>
      <c r="F34" s="126"/>
      <c r="G34" s="126"/>
      <c r="H34" s="127"/>
      <c r="L34" s="107"/>
      <c r="M34" s="107"/>
    </row>
    <row r="35" spans="1:13" s="100" customFormat="1" ht="14.25" customHeight="1" x14ac:dyDescent="0.4">
      <c r="D35" s="162" t="s">
        <v>9</v>
      </c>
      <c r="E35" s="162"/>
      <c r="F35" s="162"/>
      <c r="G35" s="163"/>
      <c r="H35" s="3">
        <f>H33*4.5</f>
        <v>248.4</v>
      </c>
      <c r="I35" s="148"/>
      <c r="J35" s="148">
        <f>J33*4.5</f>
        <v>202.5</v>
      </c>
      <c r="K35" s="148">
        <f>K33*4.5</f>
        <v>45.9</v>
      </c>
      <c r="L35" s="107"/>
      <c r="M35" s="107"/>
    </row>
    <row r="36" spans="1:13" s="100" customFormat="1" x14ac:dyDescent="0.35">
      <c r="I36" s="144"/>
      <c r="J36" s="107"/>
      <c r="K36" s="107"/>
      <c r="L36" s="107"/>
      <c r="M36" s="107"/>
    </row>
    <row r="37" spans="1:13" s="100" customFormat="1" ht="13.15" x14ac:dyDescent="0.4">
      <c r="A37" s="130" t="s">
        <v>110</v>
      </c>
      <c r="I37" s="101"/>
    </row>
    <row r="38" spans="1:13" s="100" customFormat="1" ht="13.15" x14ac:dyDescent="0.4">
      <c r="A38" s="117" t="s">
        <v>97</v>
      </c>
      <c r="I38" s="101"/>
      <c r="J38" s="107"/>
      <c r="K38" s="107"/>
      <c r="L38" s="11"/>
    </row>
    <row r="39" spans="1:13" s="100" customFormat="1" x14ac:dyDescent="0.35">
      <c r="I39" s="101"/>
    </row>
    <row r="40" spans="1:13" s="100" customFormat="1" x14ac:dyDescent="0.35">
      <c r="I40" s="101"/>
    </row>
    <row r="41" spans="1:13" s="100" customFormat="1" x14ac:dyDescent="0.35">
      <c r="I41" s="101"/>
    </row>
    <row r="42" spans="1:13" s="100" customFormat="1" x14ac:dyDescent="0.35">
      <c r="I42" s="101"/>
    </row>
    <row r="43" spans="1:13" s="100" customFormat="1" x14ac:dyDescent="0.35">
      <c r="I43" s="101"/>
    </row>
    <row r="44" spans="1:13" s="100" customFormat="1" x14ac:dyDescent="0.35">
      <c r="I44" s="101"/>
    </row>
    <row r="45" spans="1:13" s="100" customFormat="1" x14ac:dyDescent="0.35">
      <c r="I45" s="101"/>
    </row>
    <row r="46" spans="1:13" s="100" customFormat="1" x14ac:dyDescent="0.35">
      <c r="I46" s="101"/>
    </row>
    <row r="47" spans="1:13" s="100" customFormat="1" x14ac:dyDescent="0.35">
      <c r="I47" s="101"/>
    </row>
    <row r="48" spans="1:13" s="100" customFormat="1" x14ac:dyDescent="0.35">
      <c r="I48" s="101"/>
    </row>
    <row r="49" spans="9:9" s="100" customFormat="1" x14ac:dyDescent="0.35">
      <c r="I49" s="101"/>
    </row>
    <row r="50" spans="9:9" s="100" customFormat="1" x14ac:dyDescent="0.35">
      <c r="I50" s="101"/>
    </row>
    <row r="51" spans="9:9" s="100" customFormat="1" x14ac:dyDescent="0.35">
      <c r="I51" s="101"/>
    </row>
    <row r="52" spans="9:9" s="100" customFormat="1" x14ac:dyDescent="0.35">
      <c r="I52" s="101"/>
    </row>
    <row r="53" spans="9:9" s="100" customFormat="1" x14ac:dyDescent="0.35">
      <c r="I53" s="101"/>
    </row>
    <row r="54" spans="9:9" s="100" customFormat="1" x14ac:dyDescent="0.35">
      <c r="I54" s="101"/>
    </row>
    <row r="55" spans="9:9" s="100" customFormat="1" x14ac:dyDescent="0.35">
      <c r="I55" s="101"/>
    </row>
    <row r="56" spans="9:9" s="100" customFormat="1" x14ac:dyDescent="0.35">
      <c r="I56" s="101"/>
    </row>
    <row r="57" spans="9:9" s="100" customFormat="1" x14ac:dyDescent="0.35">
      <c r="I57" s="101"/>
    </row>
    <row r="58" spans="9:9" s="100" customFormat="1" x14ac:dyDescent="0.35">
      <c r="I58" s="101"/>
    </row>
    <row r="59" spans="9:9" s="100" customFormat="1" x14ac:dyDescent="0.35">
      <c r="I59" s="101"/>
    </row>
    <row r="60" spans="9:9" s="100" customFormat="1" x14ac:dyDescent="0.35">
      <c r="I60" s="101"/>
    </row>
    <row r="61" spans="9:9" s="100" customFormat="1" x14ac:dyDescent="0.35">
      <c r="I61" s="101"/>
    </row>
    <row r="62" spans="9:9" s="100" customFormat="1" x14ac:dyDescent="0.35">
      <c r="I62" s="101"/>
    </row>
    <row r="63" spans="9:9" s="100" customFormat="1" x14ac:dyDescent="0.35">
      <c r="I63" s="101"/>
    </row>
    <row r="64" spans="9:9" s="100" customFormat="1" x14ac:dyDescent="0.35">
      <c r="I64" s="101"/>
    </row>
    <row r="65" spans="9:9" s="100" customFormat="1" x14ac:dyDescent="0.35">
      <c r="I65" s="101"/>
    </row>
    <row r="66" spans="9:9" s="100" customFormat="1" x14ac:dyDescent="0.35">
      <c r="I66" s="101"/>
    </row>
    <row r="67" spans="9:9" s="100" customFormat="1" x14ac:dyDescent="0.35">
      <c r="I67" s="101"/>
    </row>
    <row r="68" spans="9:9" s="100" customFormat="1" x14ac:dyDescent="0.35">
      <c r="I68" s="101"/>
    </row>
    <row r="69" spans="9:9" s="100" customFormat="1" x14ac:dyDescent="0.35">
      <c r="I69" s="101"/>
    </row>
    <row r="70" spans="9:9" s="100" customFormat="1" x14ac:dyDescent="0.35">
      <c r="I70" s="101"/>
    </row>
    <row r="71" spans="9:9" s="100" customFormat="1" x14ac:dyDescent="0.35">
      <c r="I71" s="101"/>
    </row>
    <row r="72" spans="9:9" s="100" customFormat="1" x14ac:dyDescent="0.35">
      <c r="I72" s="101"/>
    </row>
    <row r="73" spans="9:9" s="100" customFormat="1" x14ac:dyDescent="0.35">
      <c r="I73" s="101"/>
    </row>
    <row r="74" spans="9:9" s="100" customFormat="1" x14ac:dyDescent="0.35">
      <c r="I74" s="101"/>
    </row>
    <row r="75" spans="9:9" s="100" customFormat="1" x14ac:dyDescent="0.35">
      <c r="I75" s="101"/>
    </row>
    <row r="76" spans="9:9" s="100" customFormat="1" x14ac:dyDescent="0.35">
      <c r="I76" s="101"/>
    </row>
    <row r="77" spans="9:9" s="100" customFormat="1" x14ac:dyDescent="0.35">
      <c r="I77" s="101"/>
    </row>
    <row r="78" spans="9:9" s="100" customFormat="1" x14ac:dyDescent="0.35">
      <c r="I78" s="101"/>
    </row>
    <row r="79" spans="9:9" s="100" customFormat="1" x14ac:dyDescent="0.35">
      <c r="I79" s="101"/>
    </row>
    <row r="80" spans="9:9" s="100" customFormat="1" x14ac:dyDescent="0.35">
      <c r="I80" s="101"/>
    </row>
    <row r="81" spans="9:9" s="100" customFormat="1" x14ac:dyDescent="0.35">
      <c r="I81" s="101"/>
    </row>
    <row r="82" spans="9:9" s="100" customFormat="1" x14ac:dyDescent="0.35">
      <c r="I82" s="101"/>
    </row>
    <row r="83" spans="9:9" s="100" customFormat="1" x14ac:dyDescent="0.35">
      <c r="I83" s="101"/>
    </row>
    <row r="84" spans="9:9" s="100" customFormat="1" x14ac:dyDescent="0.35">
      <c r="I84" s="101"/>
    </row>
    <row r="85" spans="9:9" s="100" customFormat="1" x14ac:dyDescent="0.35">
      <c r="I85" s="101"/>
    </row>
    <row r="86" spans="9:9" s="100" customFormat="1" x14ac:dyDescent="0.35">
      <c r="I86" s="101"/>
    </row>
    <row r="87" spans="9:9" s="100" customFormat="1" x14ac:dyDescent="0.35">
      <c r="I87" s="101"/>
    </row>
    <row r="88" spans="9:9" s="100" customFormat="1" x14ac:dyDescent="0.35">
      <c r="I88" s="101"/>
    </row>
    <row r="89" spans="9:9" s="100" customFormat="1" x14ac:dyDescent="0.35">
      <c r="I89" s="101"/>
    </row>
    <row r="90" spans="9:9" s="100" customFormat="1" x14ac:dyDescent="0.35">
      <c r="I90" s="101"/>
    </row>
    <row r="91" spans="9:9" s="100" customFormat="1" x14ac:dyDescent="0.35">
      <c r="I91" s="101"/>
    </row>
    <row r="92" spans="9:9" s="100" customFormat="1" x14ac:dyDescent="0.35">
      <c r="I92" s="101"/>
    </row>
    <row r="93" spans="9:9" s="100" customFormat="1" x14ac:dyDescent="0.35">
      <c r="I93" s="101"/>
    </row>
    <row r="94" spans="9:9" s="100" customFormat="1" x14ac:dyDescent="0.35">
      <c r="I94" s="101"/>
    </row>
    <row r="95" spans="9:9" s="100" customFormat="1" x14ac:dyDescent="0.35">
      <c r="I95" s="101"/>
    </row>
    <row r="96" spans="9:9" s="100" customFormat="1" x14ac:dyDescent="0.35">
      <c r="I96" s="101"/>
    </row>
    <row r="97" spans="9:9" s="100" customFormat="1" x14ac:dyDescent="0.35">
      <c r="I97" s="101"/>
    </row>
    <row r="98" spans="9:9" s="100" customFormat="1" x14ac:dyDescent="0.35">
      <c r="I98" s="101"/>
    </row>
    <row r="99" spans="9:9" s="100" customFormat="1" x14ac:dyDescent="0.35">
      <c r="I99" s="101"/>
    </row>
    <row r="100" spans="9:9" s="100" customFormat="1" x14ac:dyDescent="0.35">
      <c r="I100" s="101"/>
    </row>
    <row r="101" spans="9:9" s="100" customFormat="1" x14ac:dyDescent="0.35">
      <c r="I101" s="101"/>
    </row>
    <row r="102" spans="9:9" s="100" customFormat="1" x14ac:dyDescent="0.35">
      <c r="I102" s="101"/>
    </row>
    <row r="103" spans="9:9" s="100" customFormat="1" x14ac:dyDescent="0.35">
      <c r="I103" s="101"/>
    </row>
    <row r="104" spans="9:9" s="100" customFormat="1" x14ac:dyDescent="0.35">
      <c r="I104" s="101"/>
    </row>
    <row r="105" spans="9:9" s="100" customFormat="1" x14ac:dyDescent="0.35">
      <c r="I105" s="101"/>
    </row>
    <row r="106" spans="9:9" s="100" customFormat="1" x14ac:dyDescent="0.35">
      <c r="I106" s="101"/>
    </row>
    <row r="107" spans="9:9" s="100" customFormat="1" x14ac:dyDescent="0.35">
      <c r="I107" s="101"/>
    </row>
    <row r="108" spans="9:9" s="100" customFormat="1" x14ac:dyDescent="0.35">
      <c r="I108" s="101"/>
    </row>
    <row r="109" spans="9:9" s="100" customFormat="1" x14ac:dyDescent="0.35">
      <c r="I109" s="101"/>
    </row>
    <row r="110" spans="9:9" s="100" customFormat="1" x14ac:dyDescent="0.35">
      <c r="I110" s="101"/>
    </row>
    <row r="111" spans="9:9" s="100" customFormat="1" x14ac:dyDescent="0.35">
      <c r="I111" s="101"/>
    </row>
    <row r="112" spans="9:9" s="100" customFormat="1" x14ac:dyDescent="0.35">
      <c r="I112" s="101"/>
    </row>
    <row r="113" spans="9:9" s="100" customFormat="1" x14ac:dyDescent="0.35">
      <c r="I113" s="101"/>
    </row>
    <row r="114" spans="9:9" s="100" customFormat="1" x14ac:dyDescent="0.35">
      <c r="I114" s="101"/>
    </row>
    <row r="115" spans="9:9" s="100" customFormat="1" x14ac:dyDescent="0.35">
      <c r="I115" s="101"/>
    </row>
    <row r="116" spans="9:9" s="100" customFormat="1" x14ac:dyDescent="0.35">
      <c r="I116" s="101"/>
    </row>
    <row r="117" spans="9:9" s="100" customFormat="1" x14ac:dyDescent="0.35">
      <c r="I117" s="101"/>
    </row>
    <row r="118" spans="9:9" s="100" customFormat="1" x14ac:dyDescent="0.35">
      <c r="I118" s="101"/>
    </row>
    <row r="119" spans="9:9" s="100" customFormat="1" x14ac:dyDescent="0.35">
      <c r="I119" s="101"/>
    </row>
    <row r="120" spans="9:9" s="100" customFormat="1" x14ac:dyDescent="0.35">
      <c r="I120" s="101"/>
    </row>
    <row r="121" spans="9:9" s="100" customFormat="1" x14ac:dyDescent="0.35">
      <c r="I121" s="101"/>
    </row>
    <row r="122" spans="9:9" s="100" customFormat="1" x14ac:dyDescent="0.35">
      <c r="I122" s="101"/>
    </row>
    <row r="123" spans="9:9" s="100" customFormat="1" x14ac:dyDescent="0.35">
      <c r="I123" s="101"/>
    </row>
    <row r="124" spans="9:9" s="100" customFormat="1" x14ac:dyDescent="0.35">
      <c r="I124" s="101"/>
    </row>
    <row r="125" spans="9:9" s="100" customFormat="1" x14ac:dyDescent="0.35">
      <c r="I125" s="101"/>
    </row>
    <row r="126" spans="9:9" s="100" customFormat="1" x14ac:dyDescent="0.35">
      <c r="I126" s="101"/>
    </row>
    <row r="127" spans="9:9" s="100" customFormat="1" x14ac:dyDescent="0.35">
      <c r="I127" s="101"/>
    </row>
    <row r="128" spans="9:9" s="100" customFormat="1" x14ac:dyDescent="0.35">
      <c r="I128" s="101"/>
    </row>
    <row r="129" spans="9:9" s="100" customFormat="1" x14ac:dyDescent="0.35">
      <c r="I129" s="101"/>
    </row>
    <row r="130" spans="9:9" s="100" customFormat="1" x14ac:dyDescent="0.35">
      <c r="I130" s="101"/>
    </row>
    <row r="131" spans="9:9" s="100" customFormat="1" x14ac:dyDescent="0.35">
      <c r="I131" s="101"/>
    </row>
    <row r="132" spans="9:9" s="100" customFormat="1" x14ac:dyDescent="0.35">
      <c r="I132" s="101"/>
    </row>
    <row r="133" spans="9:9" s="100" customFormat="1" x14ac:dyDescent="0.35">
      <c r="I133" s="101"/>
    </row>
    <row r="134" spans="9:9" s="100" customFormat="1" x14ac:dyDescent="0.35">
      <c r="I134" s="101"/>
    </row>
    <row r="135" spans="9:9" s="100" customFormat="1" x14ac:dyDescent="0.35">
      <c r="I135" s="101"/>
    </row>
    <row r="136" spans="9:9" s="100" customFormat="1" x14ac:dyDescent="0.35">
      <c r="I136" s="101"/>
    </row>
    <row r="137" spans="9:9" s="100" customFormat="1" x14ac:dyDescent="0.35">
      <c r="I137" s="101"/>
    </row>
    <row r="138" spans="9:9" s="100" customFormat="1" x14ac:dyDescent="0.35">
      <c r="I138" s="101"/>
    </row>
    <row r="139" spans="9:9" s="100" customFormat="1" x14ac:dyDescent="0.35">
      <c r="I139" s="101"/>
    </row>
    <row r="140" spans="9:9" s="100" customFormat="1" x14ac:dyDescent="0.35">
      <c r="I140" s="101"/>
    </row>
    <row r="141" spans="9:9" s="100" customFormat="1" x14ac:dyDescent="0.35">
      <c r="I141" s="101"/>
    </row>
    <row r="142" spans="9:9" s="100" customFormat="1" x14ac:dyDescent="0.35">
      <c r="I142" s="101"/>
    </row>
    <row r="143" spans="9:9" s="100" customFormat="1" x14ac:dyDescent="0.35">
      <c r="I143" s="101"/>
    </row>
    <row r="144" spans="9:9" s="100" customFormat="1" x14ac:dyDescent="0.35">
      <c r="I144" s="101"/>
    </row>
    <row r="145" spans="9:9" s="100" customFormat="1" x14ac:dyDescent="0.35">
      <c r="I145" s="101"/>
    </row>
    <row r="146" spans="9:9" s="100" customFormat="1" x14ac:dyDescent="0.35">
      <c r="I146" s="101"/>
    </row>
    <row r="147" spans="9:9" s="100" customFormat="1" x14ac:dyDescent="0.35">
      <c r="I147" s="101"/>
    </row>
    <row r="148" spans="9:9" s="100" customFormat="1" x14ac:dyDescent="0.35">
      <c r="I148" s="101"/>
    </row>
    <row r="149" spans="9:9" s="100" customFormat="1" x14ac:dyDescent="0.35">
      <c r="I149" s="101"/>
    </row>
    <row r="150" spans="9:9" s="100" customFormat="1" x14ac:dyDescent="0.35">
      <c r="I150" s="101"/>
    </row>
    <row r="151" spans="9:9" s="100" customFormat="1" x14ac:dyDescent="0.35">
      <c r="I151" s="101"/>
    </row>
    <row r="152" spans="9:9" s="100" customFormat="1" x14ac:dyDescent="0.35">
      <c r="I152" s="101"/>
    </row>
    <row r="153" spans="9:9" s="100" customFormat="1" x14ac:dyDescent="0.35">
      <c r="I153" s="101"/>
    </row>
    <row r="154" spans="9:9" s="100" customFormat="1" x14ac:dyDescent="0.35">
      <c r="I154" s="101"/>
    </row>
    <row r="155" spans="9:9" s="100" customFormat="1" x14ac:dyDescent="0.35">
      <c r="I155" s="101"/>
    </row>
    <row r="156" spans="9:9" s="100" customFormat="1" x14ac:dyDescent="0.35">
      <c r="I156" s="101"/>
    </row>
  </sheetData>
  <sheetProtection sheet="1" formatCells="0" formatColumns="0" formatRows="0" insertColumns="0" insertRows="0" insertHyperlinks="0" deleteColumns="0" deleteRows="0" sort="0" autoFilter="0" pivotTables="0"/>
  <mergeCells count="16">
    <mergeCell ref="A1:K1"/>
    <mergeCell ref="A3:K3"/>
    <mergeCell ref="A9:G9"/>
    <mergeCell ref="D33:G33"/>
    <mergeCell ref="D35:G35"/>
    <mergeCell ref="A13:G13"/>
    <mergeCell ref="A15:G15"/>
    <mergeCell ref="A19:G19"/>
    <mergeCell ref="A25:C25"/>
    <mergeCell ref="D31:G31"/>
    <mergeCell ref="A29:C29"/>
    <mergeCell ref="A23:H23"/>
    <mergeCell ref="A24:C24"/>
    <mergeCell ref="A26:C26"/>
    <mergeCell ref="A27:C27"/>
    <mergeCell ref="A28:C28"/>
  </mergeCells>
  <dataValidations count="5">
    <dataValidation type="list" allowBlank="1" showInputMessage="1" showErrorMessage="1" promptTitle="Nombre d'enfant" prompt="Sélectionner le nombre d'enfant." sqref="H15" xr:uid="{93B1CBDE-4864-4694-A399-5A3236CA5813}">
      <formula1>"1,2,3,4,5"</formula1>
    </dataValidation>
    <dataValidation type="list" allowBlank="1" showInputMessage="1" showErrorMessage="1" promptTitle="Revenus" prompt="Sélectionner votre tranche de revenus." sqref="H9" xr:uid="{8D57CA9D-7BC6-4B5D-A385-E047B01BA44A}">
      <formula1>$A$10:$J$10</formula1>
    </dataValidation>
    <dataValidation type="list" allowBlank="1" showInputMessage="1" showErrorMessage="1" sqref="D25:H29" xr:uid="{9953A8BD-4231-467B-A5EC-91902E1FCFEB}">
      <formula1>"OUI"</formula1>
    </dataValidation>
    <dataValidation type="list" allowBlank="1" showInputMessage="1" showErrorMessage="1" promptTitle="Repas" prompt="Indiquez si votre enfant consomme les repas." sqref="H21" xr:uid="{7A1D5D1A-70EF-40C4-93AE-1676E07AFF7E}">
      <formula1>"OUI,NON"</formula1>
    </dataValidation>
    <dataValidation type="date" allowBlank="1" showInputMessage="1" showErrorMessage="1" promptTitle="Date" prompt="Format 01.01.2000" sqref="E17:H17 H13" xr:uid="{0CEFB984-FF13-4F7F-ACBD-B4B0514EE98E}">
      <formula1>32874</formula1>
      <formula2>401404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AF901-89C9-481A-BC49-6830B47F8184}">
  <dimension ref="A1:AL73"/>
  <sheetViews>
    <sheetView topLeftCell="A2" zoomScale="86" zoomScaleNormal="100" workbookViewId="0">
      <selection activeCell="K17" sqref="K17"/>
    </sheetView>
  </sheetViews>
  <sheetFormatPr baseColWidth="10" defaultColWidth="10.59765625" defaultRowHeight="12.75" x14ac:dyDescent="0.35"/>
  <cols>
    <col min="1" max="2" width="15.73046875" style="1" customWidth="1"/>
    <col min="3" max="3" width="25.73046875" style="1" customWidth="1"/>
    <col min="4" max="4" width="21.9296875" style="1" customWidth="1"/>
    <col min="5" max="8" width="15.73046875" style="1" customWidth="1"/>
    <col min="9" max="9" width="15.73046875" style="4" customWidth="1"/>
    <col min="10" max="10" width="15.73046875" style="1" customWidth="1"/>
    <col min="11" max="11" width="15.73046875" style="100" customWidth="1"/>
    <col min="12" max="12" width="10.59765625" style="11"/>
    <col min="13" max="38" width="10.59765625" style="100"/>
    <col min="39" max="16384" width="10.59765625" style="1"/>
  </cols>
  <sheetData>
    <row r="1" spans="1:38" s="100" customFormat="1" ht="27.75" customHeight="1" x14ac:dyDescent="0.35">
      <c r="A1" s="157" t="s">
        <v>93</v>
      </c>
      <c r="B1" s="157"/>
      <c r="C1" s="158"/>
      <c r="D1" s="158"/>
      <c r="E1" s="158"/>
      <c r="F1" s="158"/>
      <c r="G1" s="158"/>
      <c r="H1" s="158"/>
      <c r="I1" s="158"/>
      <c r="J1" s="158"/>
      <c r="K1" s="158"/>
      <c r="L1" s="11"/>
    </row>
    <row r="2" spans="1:38" s="100" customFormat="1" x14ac:dyDescent="0.35">
      <c r="I2" s="101"/>
      <c r="L2" s="11"/>
    </row>
    <row r="3" spans="1:38" s="100" customFormat="1" ht="22.5" x14ac:dyDescent="0.6">
      <c r="A3" s="159" t="s">
        <v>114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1"/>
    </row>
    <row r="4" spans="1:38" s="100" customFormat="1" ht="14.25" x14ac:dyDescent="0.45">
      <c r="D4" s="10"/>
      <c r="E4" s="10"/>
      <c r="F4" s="10"/>
      <c r="I4" s="101"/>
      <c r="L4" s="11"/>
    </row>
    <row r="5" spans="1:38" s="100" customFormat="1" ht="14.25" x14ac:dyDescent="0.45">
      <c r="D5" s="10"/>
      <c r="E5" s="10"/>
      <c r="F5" s="10"/>
      <c r="I5" s="101"/>
      <c r="L5" s="11"/>
    </row>
    <row r="6" spans="1:38" s="100" customFormat="1" ht="14.25" x14ac:dyDescent="0.45">
      <c r="D6" s="10"/>
      <c r="E6" s="10"/>
      <c r="F6" s="10"/>
      <c r="I6" s="101"/>
      <c r="L6" s="11"/>
    </row>
    <row r="7" spans="1:38" s="100" customFormat="1" ht="14.25" x14ac:dyDescent="0.45">
      <c r="D7" s="10"/>
      <c r="E7" s="102"/>
      <c r="F7" s="102"/>
      <c r="I7" s="101"/>
      <c r="L7" s="11"/>
    </row>
    <row r="8" spans="1:38" s="100" customFormat="1" ht="13.15" thickBot="1" x14ac:dyDescent="0.4">
      <c r="E8" s="102"/>
      <c r="F8" s="102"/>
      <c r="I8" s="101"/>
      <c r="L8" s="11"/>
    </row>
    <row r="9" spans="1:38" ht="13.5" thickBot="1" x14ac:dyDescent="0.45">
      <c r="A9" s="112" t="s">
        <v>83</v>
      </c>
      <c r="B9" s="112"/>
      <c r="C9" s="112"/>
      <c r="D9" s="112"/>
      <c r="E9" s="112"/>
      <c r="F9" s="112"/>
      <c r="G9" s="155">
        <v>8</v>
      </c>
      <c r="H9" s="100"/>
      <c r="I9" s="101"/>
      <c r="J9" s="100"/>
    </row>
    <row r="10" spans="1:38" x14ac:dyDescent="0.35">
      <c r="A10" s="86">
        <v>1</v>
      </c>
      <c r="B10" s="74">
        <v>2</v>
      </c>
      <c r="C10" s="74">
        <v>3</v>
      </c>
      <c r="D10" s="74">
        <v>4</v>
      </c>
      <c r="E10" s="92">
        <v>5</v>
      </c>
      <c r="F10" s="74">
        <v>6</v>
      </c>
      <c r="G10" s="74">
        <v>7</v>
      </c>
      <c r="H10" s="74">
        <v>8</v>
      </c>
      <c r="I10" s="74">
        <v>9</v>
      </c>
      <c r="J10" s="87">
        <v>10</v>
      </c>
    </row>
    <row r="11" spans="1:38" s="9" customFormat="1" ht="25.5" x14ac:dyDescent="0.4">
      <c r="A11" s="88" t="s">
        <v>49</v>
      </c>
      <c r="B11" s="89" t="s">
        <v>27</v>
      </c>
      <c r="C11" s="89" t="s">
        <v>26</v>
      </c>
      <c r="D11" s="89" t="s">
        <v>25</v>
      </c>
      <c r="E11" s="89" t="s">
        <v>24</v>
      </c>
      <c r="F11" s="90" t="s">
        <v>23</v>
      </c>
      <c r="G11" s="90" t="s">
        <v>22</v>
      </c>
      <c r="H11" s="90" t="s">
        <v>48</v>
      </c>
      <c r="I11" s="90" t="s">
        <v>20</v>
      </c>
      <c r="J11" s="91" t="s">
        <v>19</v>
      </c>
      <c r="K11" s="109"/>
      <c r="L11" s="110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</row>
    <row r="12" spans="1:38" s="9" customFormat="1" ht="13.5" thickBot="1" x14ac:dyDescent="0.45">
      <c r="A12" s="81"/>
      <c r="B12" s="81"/>
      <c r="C12" s="81"/>
      <c r="D12" s="81"/>
      <c r="E12" s="81"/>
      <c r="F12" s="81"/>
      <c r="G12" s="82"/>
      <c r="H12" s="82"/>
      <c r="I12" s="82"/>
      <c r="J12" s="82"/>
      <c r="K12" s="109"/>
      <c r="L12" s="110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</row>
    <row r="13" spans="1:38" s="9" customFormat="1" ht="13.5" thickBot="1" x14ac:dyDescent="0.45">
      <c r="A13" s="160" t="s">
        <v>99</v>
      </c>
      <c r="B13" s="160"/>
      <c r="C13" s="160"/>
      <c r="D13" s="160"/>
      <c r="E13" s="160"/>
      <c r="F13" s="161"/>
      <c r="G13" s="156">
        <v>46023</v>
      </c>
      <c r="H13" s="82"/>
      <c r="I13" s="82"/>
      <c r="J13" s="82"/>
      <c r="K13" s="109"/>
      <c r="L13" s="110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</row>
    <row r="14" spans="1:38" s="9" customFormat="1" ht="13.5" thickBot="1" x14ac:dyDescent="0.45">
      <c r="A14" s="81"/>
      <c r="B14" s="81"/>
      <c r="C14" s="81"/>
      <c r="D14" s="81"/>
      <c r="E14" s="81"/>
      <c r="F14" s="81"/>
      <c r="G14" s="82"/>
      <c r="H14" s="135"/>
      <c r="I14" s="99"/>
      <c r="J14" s="99"/>
      <c r="K14" s="150"/>
      <c r="L14" s="150"/>
      <c r="M14" s="150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</row>
    <row r="15" spans="1:38" s="100" customFormat="1" ht="13.5" thickBot="1" x14ac:dyDescent="0.45">
      <c r="A15" s="164" t="s">
        <v>84</v>
      </c>
      <c r="B15" s="164"/>
      <c r="C15" s="164"/>
      <c r="D15" s="164"/>
      <c r="E15" s="164"/>
      <c r="F15" s="165"/>
      <c r="G15" s="155">
        <v>2</v>
      </c>
      <c r="H15" s="106"/>
      <c r="I15" s="107"/>
      <c r="J15" s="151" t="s">
        <v>106</v>
      </c>
      <c r="K15" s="151"/>
      <c r="L15" s="151"/>
      <c r="M15" s="150"/>
    </row>
    <row r="16" spans="1:38" s="100" customFormat="1" ht="17.850000000000001" customHeight="1" thickBot="1" x14ac:dyDescent="0.45">
      <c r="A16" s="134" t="s">
        <v>100</v>
      </c>
      <c r="B16" s="133"/>
      <c r="C16" s="133"/>
      <c r="D16" s="131" t="s">
        <v>102</v>
      </c>
      <c r="E16" s="131" t="s">
        <v>103</v>
      </c>
      <c r="F16" s="131" t="s">
        <v>104</v>
      </c>
      <c r="G16" s="131" t="s">
        <v>105</v>
      </c>
      <c r="H16" s="109"/>
      <c r="I16" s="107"/>
      <c r="J16" s="152" t="s">
        <v>107</v>
      </c>
      <c r="K16" s="153">
        <f>COUNTIF($D$17:$G$17,"&gt;"&amp;$G$13)+1</f>
        <v>1</v>
      </c>
      <c r="L16" s="154" t="s">
        <v>108</v>
      </c>
      <c r="M16" s="107"/>
    </row>
    <row r="17" spans="1:38" s="9" customFormat="1" ht="13.5" thickBot="1" x14ac:dyDescent="0.45">
      <c r="A17" s="134" t="s">
        <v>101</v>
      </c>
      <c r="B17" s="133"/>
      <c r="C17" s="133"/>
      <c r="D17" s="156">
        <v>44927</v>
      </c>
      <c r="E17" s="156"/>
      <c r="F17" s="156"/>
      <c r="G17" s="156"/>
      <c r="H17" s="109"/>
      <c r="I17" s="150"/>
      <c r="J17" s="150"/>
      <c r="K17" s="150"/>
      <c r="L17" s="150"/>
      <c r="M17" s="150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</row>
    <row r="18" spans="1:38" s="9" customFormat="1" ht="13.5" thickBot="1" x14ac:dyDescent="0.45">
      <c r="A18" s="81"/>
      <c r="B18" s="81"/>
      <c r="C18" s="81"/>
      <c r="D18" s="81"/>
      <c r="E18" s="81"/>
      <c r="F18" s="81"/>
      <c r="G18" s="82"/>
      <c r="H18" s="109"/>
      <c r="I18" s="135"/>
      <c r="J18" s="135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</row>
    <row r="19" spans="1:38" s="9" customFormat="1" ht="15.4" thickBot="1" x14ac:dyDescent="0.45">
      <c r="A19" s="166" t="s">
        <v>98</v>
      </c>
      <c r="B19" s="166"/>
      <c r="C19" s="166"/>
      <c r="D19" s="166"/>
      <c r="E19" s="166"/>
      <c r="F19" s="167"/>
      <c r="G19" s="132">
        <f>IF(G15=2,IF(K16&lt;=1,10%,0),
IF(G15=3,IF(K16&lt;=2,15%,0),
IF(G15=4,IF(K16&lt;=3,15%,0),
IF(G15=5,IF(K16&lt;=4,15%,0),
IF(G15=6,IF(K16&lt;=5,15%,0),0)))))</f>
        <v>0.1</v>
      </c>
      <c r="H19" s="136" t="s">
        <v>94</v>
      </c>
      <c r="I19" s="135"/>
      <c r="J19" s="135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</row>
    <row r="20" spans="1:38" s="109" customFormat="1" ht="15.4" thickBot="1" x14ac:dyDescent="0.45">
      <c r="A20" s="141"/>
      <c r="B20" s="141"/>
      <c r="C20" s="141"/>
      <c r="D20" s="141"/>
      <c r="E20" s="141"/>
      <c r="F20" s="141"/>
      <c r="G20" s="142"/>
      <c r="H20" s="136"/>
      <c r="I20" s="135"/>
      <c r="J20" s="135"/>
    </row>
    <row r="21" spans="1:38" s="9" customFormat="1" ht="13.5" thickBot="1" x14ac:dyDescent="0.45">
      <c r="A21" s="112" t="s">
        <v>111</v>
      </c>
      <c r="B21" s="112"/>
      <c r="C21" s="112"/>
      <c r="D21" s="112"/>
      <c r="E21" s="112"/>
      <c r="F21" s="112"/>
      <c r="G21" s="155" t="s">
        <v>85</v>
      </c>
      <c r="I21" s="99" t="s">
        <v>6</v>
      </c>
      <c r="J21" s="99" t="s">
        <v>85</v>
      </c>
      <c r="K21" s="109"/>
      <c r="L21" s="110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</row>
    <row r="22" spans="1:38" s="9" customFormat="1" ht="13.15" x14ac:dyDescent="0.4">
      <c r="A22" s="81"/>
      <c r="B22" s="81"/>
      <c r="C22" s="81"/>
      <c r="D22" s="81"/>
      <c r="E22" s="81"/>
      <c r="F22" s="81"/>
      <c r="G22" s="82"/>
      <c r="H22" s="135"/>
      <c r="I22" s="135"/>
      <c r="J22" s="135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</row>
    <row r="23" spans="1:38" customFormat="1" ht="14.25" x14ac:dyDescent="0.45">
      <c r="A23" s="112" t="s">
        <v>112</v>
      </c>
      <c r="B23" s="112"/>
      <c r="C23" s="112"/>
      <c r="D23" s="112"/>
      <c r="E23" s="112"/>
      <c r="F23" s="112"/>
      <c r="G23" s="112"/>
      <c r="H23" s="11"/>
      <c r="I23" s="125"/>
      <c r="J23" s="10"/>
      <c r="K23" s="10"/>
      <c r="L23" s="111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</row>
    <row r="24" spans="1:38" ht="15" x14ac:dyDescent="0.4">
      <c r="A24" s="174" t="s">
        <v>82</v>
      </c>
      <c r="B24" s="174"/>
      <c r="C24" s="174"/>
      <c r="D24" s="2" t="s">
        <v>86</v>
      </c>
      <c r="E24" s="96" t="s">
        <v>11</v>
      </c>
      <c r="F24" s="2" t="s">
        <v>7</v>
      </c>
      <c r="G24" s="2" t="s">
        <v>8</v>
      </c>
      <c r="H24" s="128" t="s">
        <v>94</v>
      </c>
      <c r="J24" s="100"/>
      <c r="L24" s="100"/>
      <c r="AI24" s="1"/>
      <c r="AJ24" s="1"/>
      <c r="AK24" s="1"/>
      <c r="AL24" s="1"/>
    </row>
    <row r="25" spans="1:38" ht="13.35" customHeight="1" x14ac:dyDescent="0.4">
      <c r="A25" s="168" t="s">
        <v>18</v>
      </c>
      <c r="B25" s="169"/>
      <c r="C25" s="170"/>
      <c r="D25" s="113">
        <v>10</v>
      </c>
      <c r="E25" s="97">
        <f>IF(OR(D25="",D25=0),0,IF(AND(D25&gt;0,D25&lt;8),8,IF(D25&gt;8,D25,8)))</f>
        <v>10</v>
      </c>
      <c r="F25" s="95">
        <f>IF((VLOOKUP(A25,'Tarifs CRECHE'!$A$5:$O$11,$G$9+2,0)*E25)=0,"",(VLOOKUP(A25,'Tarifs CRECHE'!$A$5:$O$11,$G$9+2,0)*E25))</f>
        <v>410</v>
      </c>
      <c r="G25" s="6" t="str">
        <f>IF($G$21="OUI",(IF((VLOOKUP(A25,'Tarifs CRECHE'!$A$5:$O$11,13,0)*E25)=0,"",(VLOOKUP(A25,'Tarifs CRECHE'!$A$5:$O$11,13,0)*E25))),"")</f>
        <v/>
      </c>
      <c r="H25" s="11"/>
      <c r="I25" s="100"/>
      <c r="J25" s="100"/>
      <c r="L25" s="100"/>
      <c r="AI25" s="1"/>
      <c r="AJ25" s="1"/>
      <c r="AK25" s="1"/>
      <c r="AL25" s="1"/>
    </row>
    <row r="26" spans="1:38" ht="13.35" customHeight="1" x14ac:dyDescent="0.4">
      <c r="A26" s="175" t="s">
        <v>17</v>
      </c>
      <c r="B26" s="176"/>
      <c r="C26" s="177"/>
      <c r="D26" s="113"/>
      <c r="E26" s="97">
        <f t="shared" ref="E26:E29" si="0">IF(OR(D26="",D26=0),0,IF(AND(D26&gt;0,D26&lt;8),8,IF(D26&gt;8,D26,8)))</f>
        <v>0</v>
      </c>
      <c r="F26" s="95" t="str">
        <f>IF((VLOOKUP(A26,'Tarifs CRECHE'!$A$5:$O$11,$G$9+2,0)*E26)=0,"",(VLOOKUP(A26,'Tarifs CRECHE'!$A$5:$O$11,$G$9+2,0)*E26))</f>
        <v/>
      </c>
      <c r="G26" s="6" t="str">
        <f>IF($G$21="OUI",(IF((VLOOKUP(A26,'Tarifs CRECHE'!$A$5:$O$11,13,0)*E26)=0,"",(VLOOKUP(A26,'Tarifs CRECHE'!$A$5:$O$11,13,0)*E26))),"")</f>
        <v/>
      </c>
      <c r="H26" s="11"/>
      <c r="I26" s="100"/>
      <c r="J26" s="100"/>
      <c r="L26" s="100"/>
      <c r="AI26" s="1"/>
      <c r="AJ26" s="1"/>
      <c r="AK26" s="1"/>
      <c r="AL26" s="1"/>
    </row>
    <row r="27" spans="1:38" ht="13.35" customHeight="1" x14ac:dyDescent="0.4">
      <c r="A27" s="175" t="s">
        <v>16</v>
      </c>
      <c r="B27" s="176"/>
      <c r="C27" s="177"/>
      <c r="D27" s="113"/>
      <c r="E27" s="97">
        <f t="shared" si="0"/>
        <v>0</v>
      </c>
      <c r="F27" s="95" t="str">
        <f>IF((VLOOKUP(A27,'Tarifs CRECHE'!$A$5:$O$11,$G$9+2,0)*E27)=0,"",(VLOOKUP(A27,'Tarifs CRECHE'!$A$5:$O$11,$G$9+2,0)*E27))</f>
        <v/>
      </c>
      <c r="G27" s="6" t="str">
        <f>IF($G$21="OUI",(IF((VLOOKUP(A27,'Tarifs CRECHE'!$A$5:$O$11,13,0)*E27)=0,"",(VLOOKUP(A27,'Tarifs CRECHE'!$A$5:$O$11,13,0)*E27))),"")</f>
        <v/>
      </c>
      <c r="H27" s="11"/>
      <c r="I27" s="100"/>
      <c r="J27" s="100"/>
      <c r="L27" s="100"/>
      <c r="AI27" s="1"/>
      <c r="AJ27" s="1"/>
      <c r="AK27" s="1"/>
      <c r="AL27" s="1"/>
    </row>
    <row r="28" spans="1:38" ht="13.35" customHeight="1" x14ac:dyDescent="0.4">
      <c r="A28" s="178" t="s">
        <v>15</v>
      </c>
      <c r="B28" s="179"/>
      <c r="C28" s="180"/>
      <c r="D28" s="113">
        <v>5</v>
      </c>
      <c r="E28" s="97">
        <f t="shared" si="0"/>
        <v>8</v>
      </c>
      <c r="F28" s="95">
        <f>IF((VLOOKUP(A28,'Tarifs CRECHE'!$A$5:$O$11,$G$9+2,0)*E28)=0,"",(VLOOKUP(A28,'Tarifs CRECHE'!$A$5:$O$11,$G$9+2,0)*E28))</f>
        <v>328</v>
      </c>
      <c r="G28" s="6" t="str">
        <f>IF($G$21="OUI",(IF((VLOOKUP(A28,'Tarifs CRECHE'!$A$5:$O$11,13,0)*E28)=0,"",(VLOOKUP(A28,'Tarifs CRECHE'!$A$5:$O$11,13,0)*E28))),"")</f>
        <v/>
      </c>
      <c r="H28" s="11"/>
      <c r="I28" s="100"/>
      <c r="J28" s="100"/>
      <c r="L28" s="100"/>
      <c r="AI28" s="1"/>
      <c r="AJ28" s="1"/>
      <c r="AK28" s="1"/>
      <c r="AL28" s="1"/>
    </row>
    <row r="29" spans="1:38" ht="13.35" customHeight="1" x14ac:dyDescent="0.4">
      <c r="A29" s="171" t="s">
        <v>14</v>
      </c>
      <c r="B29" s="172"/>
      <c r="C29" s="173"/>
      <c r="D29" s="114"/>
      <c r="E29" s="97">
        <f t="shared" si="0"/>
        <v>0</v>
      </c>
      <c r="F29" s="115" t="str">
        <f>IF((VLOOKUP(A29,'Tarifs CRECHE'!$A$5:$O$11,$G$9+2,0)*E29)=0,"",(VLOOKUP(A29,'Tarifs CRECHE'!$A$5:$O$11,$G$9+2,0)*E29))</f>
        <v/>
      </c>
      <c r="G29" s="116" t="str">
        <f>IF($G$21="OUI",(IF((VLOOKUP(A29,'Tarifs CRECHE'!$A$5:$O$11,13,0)*E29)=0,"",(VLOOKUP(A29,'Tarifs CRECHE'!$A$5:$O$11,13,0)*E29))),"")</f>
        <v/>
      </c>
      <c r="H29" s="11"/>
      <c r="I29" s="100"/>
      <c r="J29" s="100"/>
      <c r="L29" s="100"/>
      <c r="AI29" s="1"/>
      <c r="AJ29" s="1"/>
      <c r="AK29" s="1"/>
      <c r="AL29" s="1"/>
    </row>
    <row r="30" spans="1:38" s="100" customFormat="1" ht="13.35" customHeight="1" x14ac:dyDescent="0.4">
      <c r="A30" s="118"/>
      <c r="B30" s="118"/>
      <c r="C30" s="118"/>
      <c r="D30" s="102"/>
      <c r="E30" s="97"/>
      <c r="F30" s="106"/>
      <c r="G30" s="147"/>
      <c r="H30" s="107"/>
      <c r="I30" s="107"/>
      <c r="J30" s="107"/>
    </row>
    <row r="31" spans="1:38" s="100" customFormat="1" ht="14.25" customHeight="1" x14ac:dyDescent="0.4">
      <c r="A31" s="162" t="s">
        <v>81</v>
      </c>
      <c r="B31" s="162"/>
      <c r="C31" s="162"/>
      <c r="D31" s="163"/>
      <c r="E31" s="3">
        <f>G31+H31</f>
        <v>738</v>
      </c>
      <c r="F31" s="145"/>
      <c r="G31" s="108">
        <f>SUM(F25:F29)</f>
        <v>738</v>
      </c>
      <c r="H31" s="108">
        <f>SUM(G25:G29)</f>
        <v>0</v>
      </c>
      <c r="I31" s="107"/>
      <c r="J31" s="107"/>
    </row>
    <row r="32" spans="1:38" s="100" customFormat="1" ht="5.85" customHeight="1" x14ac:dyDescent="0.4">
      <c r="B32" s="126"/>
      <c r="C32" s="126"/>
      <c r="D32" s="126"/>
      <c r="E32" s="127"/>
      <c r="F32" s="146"/>
      <c r="G32" s="107"/>
      <c r="H32" s="107"/>
      <c r="I32" s="107"/>
      <c r="J32" s="107"/>
    </row>
    <row r="33" spans="1:12" s="100" customFormat="1" ht="14.25" customHeight="1" x14ac:dyDescent="0.4">
      <c r="A33" s="162" t="s">
        <v>10</v>
      </c>
      <c r="B33" s="162"/>
      <c r="C33" s="162"/>
      <c r="D33" s="163"/>
      <c r="E33" s="3">
        <f>G33+H33</f>
        <v>664.2</v>
      </c>
      <c r="F33" s="145"/>
      <c r="G33" s="108">
        <f>IF(G15=1,SUM(F25:F29),(IF(G15=2,(SUM(F25:F29))*(1-G19),IF(G15&gt;2,(SUM(F25:F29))*(1-G19),(SUM(F25:F29))))))</f>
        <v>664.2</v>
      </c>
      <c r="H33" s="108">
        <f>H31</f>
        <v>0</v>
      </c>
      <c r="I33" s="107"/>
      <c r="J33" s="107"/>
    </row>
    <row r="34" spans="1:12" s="100" customFormat="1" ht="5.85" customHeight="1" x14ac:dyDescent="0.4">
      <c r="B34" s="126"/>
      <c r="C34" s="126"/>
      <c r="D34" s="126"/>
      <c r="E34" s="127"/>
      <c r="F34" s="101"/>
      <c r="G34" s="107"/>
      <c r="H34" s="107"/>
      <c r="I34" s="107"/>
      <c r="J34" s="107"/>
    </row>
    <row r="35" spans="1:12" s="100" customFormat="1" x14ac:dyDescent="0.35">
      <c r="I35" s="101"/>
      <c r="J35" s="107"/>
      <c r="K35" s="107"/>
      <c r="L35" s="11"/>
    </row>
    <row r="36" spans="1:12" s="100" customFormat="1" ht="13.15" x14ac:dyDescent="0.4">
      <c r="A36" s="130" t="s">
        <v>110</v>
      </c>
      <c r="I36" s="101"/>
    </row>
    <row r="37" spans="1:12" s="100" customFormat="1" ht="13.15" x14ac:dyDescent="0.4">
      <c r="A37" s="117" t="s">
        <v>97</v>
      </c>
      <c r="I37" s="101"/>
      <c r="J37" s="107"/>
      <c r="K37" s="107"/>
      <c r="L37" s="11"/>
    </row>
    <row r="38" spans="1:12" s="100" customFormat="1" ht="13.15" x14ac:dyDescent="0.4">
      <c r="A38" s="117"/>
      <c r="I38" s="101"/>
      <c r="J38" s="107"/>
      <c r="K38" s="107"/>
      <c r="L38" s="11"/>
    </row>
    <row r="39" spans="1:12" s="100" customFormat="1" ht="13.15" x14ac:dyDescent="0.4">
      <c r="A39" s="117"/>
      <c r="I39" s="101"/>
      <c r="L39" s="11"/>
    </row>
    <row r="40" spans="1:12" s="100" customFormat="1" ht="13.15" x14ac:dyDescent="0.4">
      <c r="A40" s="117" t="s">
        <v>95</v>
      </c>
      <c r="I40" s="101"/>
      <c r="L40" s="11"/>
    </row>
    <row r="41" spans="1:12" s="100" customFormat="1" ht="13.15" x14ac:dyDescent="0.4">
      <c r="A41" s="117" t="s">
        <v>92</v>
      </c>
      <c r="I41" s="101"/>
      <c r="L41" s="11"/>
    </row>
    <row r="42" spans="1:12" s="100" customFormat="1" ht="13.15" x14ac:dyDescent="0.4">
      <c r="A42" s="117" t="s">
        <v>88</v>
      </c>
      <c r="I42" s="101"/>
      <c r="L42" s="11"/>
    </row>
    <row r="43" spans="1:12" s="100" customFormat="1" x14ac:dyDescent="0.35">
      <c r="I43" s="101"/>
      <c r="L43" s="11"/>
    </row>
    <row r="44" spans="1:12" s="100" customFormat="1" ht="13.15" x14ac:dyDescent="0.4">
      <c r="A44" s="117" t="s">
        <v>89</v>
      </c>
      <c r="I44" s="101"/>
      <c r="L44" s="11"/>
    </row>
    <row r="45" spans="1:12" s="100" customFormat="1" x14ac:dyDescent="0.35">
      <c r="I45" s="101"/>
      <c r="L45" s="11"/>
    </row>
    <row r="46" spans="1:12" s="100" customFormat="1" x14ac:dyDescent="0.35">
      <c r="I46" s="101"/>
      <c r="L46" s="11"/>
    </row>
    <row r="47" spans="1:12" s="100" customFormat="1" x14ac:dyDescent="0.35">
      <c r="I47" s="101"/>
      <c r="L47" s="11"/>
    </row>
    <row r="48" spans="1:12" s="100" customFormat="1" x14ac:dyDescent="0.35">
      <c r="I48" s="101"/>
      <c r="L48" s="11"/>
    </row>
    <row r="49" spans="9:12" s="100" customFormat="1" x14ac:dyDescent="0.35">
      <c r="I49" s="101"/>
      <c r="L49" s="11"/>
    </row>
    <row r="50" spans="9:12" s="100" customFormat="1" x14ac:dyDescent="0.35">
      <c r="I50" s="101"/>
      <c r="L50" s="11"/>
    </row>
    <row r="51" spans="9:12" s="100" customFormat="1" x14ac:dyDescent="0.35">
      <c r="I51" s="101"/>
      <c r="L51" s="11"/>
    </row>
    <row r="52" spans="9:12" s="100" customFormat="1" x14ac:dyDescent="0.35">
      <c r="I52" s="101"/>
      <c r="L52" s="11"/>
    </row>
    <row r="53" spans="9:12" s="100" customFormat="1" x14ac:dyDescent="0.35">
      <c r="I53" s="101"/>
      <c r="L53" s="11"/>
    </row>
    <row r="54" spans="9:12" s="100" customFormat="1" x14ac:dyDescent="0.35">
      <c r="I54" s="101"/>
      <c r="L54" s="11"/>
    </row>
    <row r="55" spans="9:12" s="100" customFormat="1" x14ac:dyDescent="0.35">
      <c r="I55" s="101"/>
      <c r="L55" s="11"/>
    </row>
    <row r="56" spans="9:12" s="100" customFormat="1" x14ac:dyDescent="0.35">
      <c r="I56" s="101"/>
      <c r="L56" s="11"/>
    </row>
    <row r="57" spans="9:12" s="100" customFormat="1" x14ac:dyDescent="0.35">
      <c r="I57" s="101"/>
      <c r="L57" s="11"/>
    </row>
    <row r="58" spans="9:12" s="100" customFormat="1" x14ac:dyDescent="0.35">
      <c r="I58" s="101"/>
      <c r="L58" s="11"/>
    </row>
    <row r="59" spans="9:12" s="100" customFormat="1" x14ac:dyDescent="0.35">
      <c r="I59" s="101"/>
      <c r="L59" s="11"/>
    </row>
    <row r="60" spans="9:12" s="100" customFormat="1" x14ac:dyDescent="0.35">
      <c r="I60" s="101"/>
      <c r="L60" s="11"/>
    </row>
    <row r="61" spans="9:12" s="100" customFormat="1" x14ac:dyDescent="0.35">
      <c r="I61" s="101"/>
      <c r="L61" s="11"/>
    </row>
    <row r="62" spans="9:12" s="100" customFormat="1" x14ac:dyDescent="0.35">
      <c r="I62" s="101"/>
      <c r="L62" s="11"/>
    </row>
    <row r="63" spans="9:12" s="100" customFormat="1" x14ac:dyDescent="0.35">
      <c r="I63" s="101"/>
      <c r="L63" s="11"/>
    </row>
    <row r="64" spans="9:12" s="100" customFormat="1" x14ac:dyDescent="0.35">
      <c r="I64" s="101"/>
      <c r="L64" s="11"/>
    </row>
    <row r="65" spans="9:12" s="100" customFormat="1" x14ac:dyDescent="0.35">
      <c r="I65" s="101"/>
      <c r="L65" s="11"/>
    </row>
    <row r="66" spans="9:12" s="100" customFormat="1" x14ac:dyDescent="0.35">
      <c r="I66" s="101"/>
      <c r="L66" s="11"/>
    </row>
    <row r="67" spans="9:12" s="100" customFormat="1" x14ac:dyDescent="0.35">
      <c r="I67" s="101"/>
      <c r="L67" s="11"/>
    </row>
    <row r="68" spans="9:12" s="100" customFormat="1" x14ac:dyDescent="0.35">
      <c r="I68" s="101"/>
      <c r="L68" s="11"/>
    </row>
    <row r="69" spans="9:12" s="100" customFormat="1" x14ac:dyDescent="0.35">
      <c r="I69" s="101"/>
      <c r="L69" s="11"/>
    </row>
    <row r="70" spans="9:12" s="100" customFormat="1" x14ac:dyDescent="0.35">
      <c r="I70" s="101"/>
      <c r="L70" s="11"/>
    </row>
    <row r="71" spans="9:12" s="100" customFormat="1" x14ac:dyDescent="0.35">
      <c r="I71" s="101"/>
      <c r="L71" s="11"/>
    </row>
    <row r="72" spans="9:12" s="100" customFormat="1" x14ac:dyDescent="0.35">
      <c r="I72" s="101"/>
      <c r="L72" s="11"/>
    </row>
    <row r="73" spans="9:12" s="100" customFormat="1" x14ac:dyDescent="0.35">
      <c r="I73" s="101"/>
      <c r="L73" s="11"/>
    </row>
  </sheetData>
  <sheetProtection sheet="1" formatCells="0" formatColumns="0" formatRows="0" insertColumns="0" insertRows="0" insertHyperlinks="0" deleteColumns="0" deleteRows="0" sort="0" autoFilter="0" pivotTables="0"/>
  <mergeCells count="13">
    <mergeCell ref="A31:D31"/>
    <mergeCell ref="A33:D33"/>
    <mergeCell ref="A25:C25"/>
    <mergeCell ref="A26:C26"/>
    <mergeCell ref="A27:C27"/>
    <mergeCell ref="A28:C28"/>
    <mergeCell ref="A29:C29"/>
    <mergeCell ref="A24:C24"/>
    <mergeCell ref="A1:K1"/>
    <mergeCell ref="A3:K3"/>
    <mergeCell ref="A13:F13"/>
    <mergeCell ref="A15:F15"/>
    <mergeCell ref="A19:F19"/>
  </mergeCells>
  <dataValidations count="5">
    <dataValidation type="list" allowBlank="1" showInputMessage="1" showErrorMessage="1" promptTitle="Nombre d'enfant" prompt="Sélectionner le nombre d'enfant." sqref="G15" xr:uid="{6942BA31-F4D4-4200-8288-FE9DB07CB756}">
      <formula1>"1,2,3,4,5"</formula1>
    </dataValidation>
    <dataValidation type="list" allowBlank="1" showInputMessage="1" showErrorMessage="1" promptTitle="Revenus" prompt="Sélectionner votre tranche de revenus." sqref="G9" xr:uid="{52BF2735-8F75-4310-9A28-A3E0F8C589F9}">
      <formula1>$A$10:$J$10</formula1>
    </dataValidation>
    <dataValidation type="whole" allowBlank="1" showInputMessage="1" showErrorMessage="1" promptTitle="Nombre de prestation" prompt="Ne peut pas dépasser 12." sqref="D25:D30" xr:uid="{CB382B18-F996-428C-AEF9-FCBDBEF96DEC}">
      <formula1>0</formula1>
      <formula2>12</formula2>
    </dataValidation>
    <dataValidation type="list" allowBlank="1" showInputMessage="1" showErrorMessage="1" promptTitle="Repas" prompt="Indiquez si votre enfant consomme les repas." sqref="G21" xr:uid="{E43A8A8C-C363-4471-ABCC-0C3F3C9ED9B6}">
      <formula1>"OUI,NON"</formula1>
    </dataValidation>
    <dataValidation type="date" allowBlank="1" showInputMessage="1" showErrorMessage="1" promptTitle="Date" prompt="Format 01.01.2000" sqref="G13 D17:G17" xr:uid="{34EA5C76-6612-4796-BE4E-901BCB4A7D20}">
      <formula1>32874</formula1>
      <formula2>401404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A1B2F-0003-45E0-BABB-B8A38B9D9BC5}">
  <sheetPr>
    <pageSetUpPr fitToPage="1"/>
  </sheetPr>
  <dimension ref="A1:O85"/>
  <sheetViews>
    <sheetView zoomScale="55" zoomScaleNormal="55" workbookViewId="0">
      <selection activeCell="M1" sqref="M1:O4"/>
    </sheetView>
  </sheetViews>
  <sheetFormatPr baseColWidth="10" defaultRowHeight="14.25" x14ac:dyDescent="0.45"/>
  <cols>
    <col min="1" max="1" width="33.3984375" style="8" customWidth="1"/>
    <col min="2" max="2" width="8.73046875" style="7" customWidth="1"/>
    <col min="3" max="12" width="16.6640625" style="8" customWidth="1"/>
    <col min="13" max="13" width="11.59765625" style="10" bestFit="1" customWidth="1"/>
    <col min="14" max="16384" width="10.6640625" style="10"/>
  </cols>
  <sheetData>
    <row r="1" spans="1:15" ht="15.4" x14ac:dyDescent="0.45">
      <c r="A1" s="76" t="s">
        <v>5</v>
      </c>
      <c r="B1" s="77"/>
      <c r="C1" s="68">
        <v>1</v>
      </c>
      <c r="D1" s="68">
        <v>2</v>
      </c>
      <c r="E1" s="68">
        <v>3</v>
      </c>
      <c r="F1" s="68">
        <v>4</v>
      </c>
      <c r="G1" s="67">
        <v>5</v>
      </c>
      <c r="H1" s="66">
        <v>6</v>
      </c>
      <c r="I1" s="66">
        <v>7</v>
      </c>
      <c r="J1" s="66">
        <v>8</v>
      </c>
      <c r="K1" s="66">
        <v>9</v>
      </c>
      <c r="L1" s="65">
        <v>10</v>
      </c>
      <c r="M1" s="75" t="s">
        <v>78</v>
      </c>
      <c r="N1" s="75" t="s">
        <v>80</v>
      </c>
      <c r="O1" s="75" t="s">
        <v>79</v>
      </c>
    </row>
    <row r="2" spans="1:15" ht="30" hidden="1" x14ac:dyDescent="0.45">
      <c r="A2" s="10"/>
      <c r="B2" s="10"/>
      <c r="C2" s="73" t="s">
        <v>49</v>
      </c>
      <c r="D2" s="73" t="s">
        <v>27</v>
      </c>
      <c r="E2" s="73" t="s">
        <v>26</v>
      </c>
      <c r="F2" s="73" t="s">
        <v>25</v>
      </c>
      <c r="G2" s="72" t="s">
        <v>24</v>
      </c>
      <c r="H2" s="71" t="s">
        <v>23</v>
      </c>
      <c r="I2" s="71" t="s">
        <v>22</v>
      </c>
      <c r="J2" s="71" t="s">
        <v>48</v>
      </c>
      <c r="K2" s="71" t="s">
        <v>20</v>
      </c>
      <c r="L2" s="70" t="s">
        <v>19</v>
      </c>
    </row>
    <row r="3" spans="1:15" ht="15.4" x14ac:dyDescent="0.45">
      <c r="A3" s="69" t="s">
        <v>77</v>
      </c>
      <c r="B3" s="68">
        <v>1</v>
      </c>
      <c r="C3" s="68">
        <v>10</v>
      </c>
      <c r="D3" s="68">
        <v>12</v>
      </c>
      <c r="E3" s="68">
        <v>14</v>
      </c>
      <c r="F3" s="68">
        <v>16</v>
      </c>
      <c r="G3" s="67">
        <v>19</v>
      </c>
      <c r="H3" s="66">
        <v>23</v>
      </c>
      <c r="I3" s="66">
        <v>27</v>
      </c>
      <c r="J3" s="66">
        <v>31</v>
      </c>
      <c r="K3" s="66">
        <v>34</v>
      </c>
      <c r="L3" s="65">
        <v>38</v>
      </c>
      <c r="M3" s="78">
        <f>SUM(N3:O3)</f>
        <v>0</v>
      </c>
      <c r="N3" s="78"/>
      <c r="O3" s="78"/>
    </row>
    <row r="4" spans="1:15" ht="15.4" x14ac:dyDescent="0.45">
      <c r="A4" s="62" t="s">
        <v>76</v>
      </c>
      <c r="B4" s="44">
        <v>2</v>
      </c>
      <c r="C4" s="44">
        <v>16</v>
      </c>
      <c r="D4" s="44">
        <v>18</v>
      </c>
      <c r="E4" s="44">
        <v>20</v>
      </c>
      <c r="F4" s="44">
        <v>23</v>
      </c>
      <c r="G4" s="43">
        <v>29</v>
      </c>
      <c r="H4" s="42">
        <v>33</v>
      </c>
      <c r="I4" s="42">
        <v>36</v>
      </c>
      <c r="J4" s="42">
        <v>40</v>
      </c>
      <c r="K4" s="42">
        <v>44</v>
      </c>
      <c r="L4" s="41">
        <v>48</v>
      </c>
      <c r="M4" s="78">
        <f t="shared" ref="M4:M17" si="0">SUM(N4:O4)</f>
        <v>0</v>
      </c>
      <c r="N4" s="78"/>
      <c r="O4" s="78"/>
    </row>
    <row r="5" spans="1:15" ht="15.4" x14ac:dyDescent="0.45">
      <c r="A5" s="62" t="s">
        <v>75</v>
      </c>
      <c r="B5" s="44">
        <v>3</v>
      </c>
      <c r="C5" s="44">
        <v>12</v>
      </c>
      <c r="D5" s="44">
        <v>14</v>
      </c>
      <c r="E5" s="44">
        <v>16</v>
      </c>
      <c r="F5" s="44">
        <v>19</v>
      </c>
      <c r="G5" s="43">
        <v>24</v>
      </c>
      <c r="H5" s="42">
        <v>28</v>
      </c>
      <c r="I5" s="42">
        <v>32</v>
      </c>
      <c r="J5" s="42">
        <v>35</v>
      </c>
      <c r="K5" s="42">
        <v>39</v>
      </c>
      <c r="L5" s="41">
        <v>43</v>
      </c>
      <c r="M5" s="78">
        <f t="shared" si="0"/>
        <v>8.6999999999999993</v>
      </c>
      <c r="N5" s="78">
        <v>8.6999999999999993</v>
      </c>
      <c r="O5" s="78"/>
    </row>
    <row r="6" spans="1:15" ht="15.4" x14ac:dyDescent="0.45">
      <c r="A6" s="63" t="s">
        <v>74</v>
      </c>
      <c r="B6" s="44">
        <v>4</v>
      </c>
      <c r="C6" s="79">
        <v>10</v>
      </c>
      <c r="D6" s="79">
        <v>12</v>
      </c>
      <c r="E6" s="79">
        <v>14</v>
      </c>
      <c r="F6" s="79">
        <v>17</v>
      </c>
      <c r="G6" s="42">
        <v>21</v>
      </c>
      <c r="H6" s="42">
        <v>25</v>
      </c>
      <c r="I6" s="42">
        <v>29</v>
      </c>
      <c r="J6" s="42">
        <v>33</v>
      </c>
      <c r="K6" s="42">
        <v>37</v>
      </c>
      <c r="L6" s="41">
        <v>40</v>
      </c>
      <c r="M6" s="78">
        <f t="shared" si="0"/>
        <v>2</v>
      </c>
      <c r="N6" s="78"/>
      <c r="O6" s="78">
        <v>2</v>
      </c>
    </row>
    <row r="7" spans="1:15" ht="15.4" x14ac:dyDescent="0.45">
      <c r="A7" s="62" t="s">
        <v>73</v>
      </c>
      <c r="B7" s="44">
        <v>5</v>
      </c>
      <c r="C7" s="44">
        <v>16</v>
      </c>
      <c r="D7" s="44">
        <v>18</v>
      </c>
      <c r="E7" s="44">
        <v>20</v>
      </c>
      <c r="F7" s="44">
        <v>23</v>
      </c>
      <c r="G7" s="43">
        <v>29</v>
      </c>
      <c r="H7" s="42">
        <v>33</v>
      </c>
      <c r="I7" s="42">
        <v>36</v>
      </c>
      <c r="J7" s="42">
        <v>40</v>
      </c>
      <c r="K7" s="42">
        <v>44</v>
      </c>
      <c r="L7" s="41">
        <v>48</v>
      </c>
      <c r="M7" s="78">
        <f t="shared" si="0"/>
        <v>2</v>
      </c>
      <c r="N7" s="78"/>
      <c r="O7" s="78">
        <v>2</v>
      </c>
    </row>
    <row r="8" spans="1:15" ht="15.4" x14ac:dyDescent="0.45">
      <c r="A8" s="61" t="s">
        <v>72</v>
      </c>
      <c r="B8" s="38">
        <v>6</v>
      </c>
      <c r="C8" s="38">
        <v>10</v>
      </c>
      <c r="D8" s="38">
        <v>12</v>
      </c>
      <c r="E8" s="38">
        <v>14</v>
      </c>
      <c r="F8" s="38">
        <v>17</v>
      </c>
      <c r="G8" s="37">
        <v>21</v>
      </c>
      <c r="H8" s="36">
        <v>25</v>
      </c>
      <c r="I8" s="36">
        <v>29</v>
      </c>
      <c r="J8" s="36">
        <v>33</v>
      </c>
      <c r="K8" s="36">
        <v>37</v>
      </c>
      <c r="L8" s="41">
        <v>40</v>
      </c>
      <c r="M8" s="78">
        <f t="shared" si="0"/>
        <v>2</v>
      </c>
      <c r="N8" s="78"/>
      <c r="O8" s="78">
        <v>2</v>
      </c>
    </row>
    <row r="9" spans="1:15" ht="15.4" x14ac:dyDescent="0.45">
      <c r="A9" s="69" t="s">
        <v>71</v>
      </c>
      <c r="B9" s="68" t="s">
        <v>70</v>
      </c>
      <c r="C9" s="68">
        <v>16</v>
      </c>
      <c r="D9" s="68">
        <v>18</v>
      </c>
      <c r="E9" s="68">
        <v>20</v>
      </c>
      <c r="F9" s="68">
        <v>22</v>
      </c>
      <c r="G9" s="68">
        <v>26</v>
      </c>
      <c r="H9" s="68">
        <v>30</v>
      </c>
      <c r="I9" s="68">
        <v>34</v>
      </c>
      <c r="J9" s="68">
        <v>38</v>
      </c>
      <c r="K9" s="68">
        <v>42</v>
      </c>
      <c r="L9" s="41">
        <v>45</v>
      </c>
      <c r="M9" s="78">
        <f t="shared" si="0"/>
        <v>8.6999999999999993</v>
      </c>
      <c r="N9" s="78">
        <v>8.6999999999999993</v>
      </c>
      <c r="O9" s="78"/>
    </row>
    <row r="10" spans="1:15" ht="15.4" x14ac:dyDescent="0.45">
      <c r="A10" s="62" t="s">
        <v>69</v>
      </c>
      <c r="B10" s="44" t="s">
        <v>68</v>
      </c>
      <c r="C10" s="68">
        <v>22</v>
      </c>
      <c r="D10" s="68">
        <v>24</v>
      </c>
      <c r="E10" s="68">
        <v>26</v>
      </c>
      <c r="F10" s="68">
        <v>29</v>
      </c>
      <c r="G10" s="68">
        <v>36</v>
      </c>
      <c r="H10" s="68">
        <v>40</v>
      </c>
      <c r="I10" s="68">
        <v>44</v>
      </c>
      <c r="J10" s="68">
        <v>48</v>
      </c>
      <c r="K10" s="68">
        <v>51</v>
      </c>
      <c r="L10" s="41">
        <v>55</v>
      </c>
      <c r="M10" s="78">
        <f t="shared" si="0"/>
        <v>8.6999999999999993</v>
      </c>
      <c r="N10" s="78">
        <v>8.6999999999999993</v>
      </c>
      <c r="O10" s="78"/>
    </row>
    <row r="11" spans="1:15" ht="15.4" x14ac:dyDescent="0.45">
      <c r="A11" s="64" t="s">
        <v>67</v>
      </c>
      <c r="B11" s="44" t="s">
        <v>66</v>
      </c>
      <c r="C11" s="68">
        <v>34</v>
      </c>
      <c r="D11" s="68">
        <v>36</v>
      </c>
      <c r="E11" s="68">
        <v>38</v>
      </c>
      <c r="F11" s="68">
        <v>42</v>
      </c>
      <c r="G11" s="68">
        <v>50</v>
      </c>
      <c r="H11" s="68">
        <v>55</v>
      </c>
      <c r="I11" s="68">
        <v>59</v>
      </c>
      <c r="J11" s="68">
        <v>63</v>
      </c>
      <c r="K11" s="68">
        <v>65</v>
      </c>
      <c r="L11" s="41">
        <v>70</v>
      </c>
      <c r="M11" s="78">
        <f t="shared" si="0"/>
        <v>10.7</v>
      </c>
      <c r="N11" s="78">
        <v>8.6999999999999993</v>
      </c>
      <c r="O11" s="78">
        <v>2</v>
      </c>
    </row>
    <row r="12" spans="1:15" ht="15.4" x14ac:dyDescent="0.45">
      <c r="A12" s="64" t="s">
        <v>65</v>
      </c>
      <c r="B12" s="44" t="s">
        <v>64</v>
      </c>
      <c r="C12" s="68">
        <v>34</v>
      </c>
      <c r="D12" s="68">
        <v>36</v>
      </c>
      <c r="E12" s="68">
        <v>38</v>
      </c>
      <c r="F12" s="68">
        <v>42</v>
      </c>
      <c r="G12" s="68">
        <v>50</v>
      </c>
      <c r="H12" s="68">
        <v>55</v>
      </c>
      <c r="I12" s="68">
        <v>59</v>
      </c>
      <c r="J12" s="68">
        <v>63</v>
      </c>
      <c r="K12" s="68">
        <v>65</v>
      </c>
      <c r="L12" s="41">
        <v>70</v>
      </c>
      <c r="M12" s="78">
        <f t="shared" si="0"/>
        <v>10.7</v>
      </c>
      <c r="N12" s="78">
        <v>8.6999999999999993</v>
      </c>
      <c r="O12" s="78">
        <v>2</v>
      </c>
    </row>
    <row r="13" spans="1:15" ht="15.4" x14ac:dyDescent="0.45">
      <c r="A13" s="62" t="s">
        <v>63</v>
      </c>
      <c r="B13" s="44" t="s">
        <v>62</v>
      </c>
      <c r="C13" s="68">
        <v>27</v>
      </c>
      <c r="D13" s="68">
        <v>29</v>
      </c>
      <c r="E13" s="68">
        <v>31</v>
      </c>
      <c r="F13" s="68">
        <v>34</v>
      </c>
      <c r="G13" s="68">
        <v>42</v>
      </c>
      <c r="H13" s="68">
        <v>46</v>
      </c>
      <c r="I13" s="68">
        <v>50</v>
      </c>
      <c r="J13" s="68">
        <v>54</v>
      </c>
      <c r="K13" s="68">
        <v>58</v>
      </c>
      <c r="L13" s="41">
        <v>61</v>
      </c>
      <c r="M13" s="78">
        <f t="shared" si="0"/>
        <v>10.7</v>
      </c>
      <c r="N13" s="78">
        <v>8.6999999999999993</v>
      </c>
      <c r="O13" s="78">
        <v>2</v>
      </c>
    </row>
    <row r="14" spans="1:15" ht="15.4" x14ac:dyDescent="0.45">
      <c r="A14" s="63" t="s">
        <v>61</v>
      </c>
      <c r="B14" s="44" t="s">
        <v>60</v>
      </c>
      <c r="C14" s="68">
        <v>18</v>
      </c>
      <c r="D14" s="68">
        <v>20</v>
      </c>
      <c r="E14" s="68">
        <v>22</v>
      </c>
      <c r="F14" s="68">
        <v>25</v>
      </c>
      <c r="G14" s="68">
        <v>31</v>
      </c>
      <c r="H14" s="68">
        <v>35</v>
      </c>
      <c r="I14" s="68">
        <v>39</v>
      </c>
      <c r="J14" s="68">
        <v>43</v>
      </c>
      <c r="K14" s="68">
        <v>47</v>
      </c>
      <c r="L14" s="41">
        <v>50</v>
      </c>
      <c r="M14" s="78">
        <f t="shared" si="0"/>
        <v>10.7</v>
      </c>
      <c r="N14" s="78">
        <v>8.6999999999999993</v>
      </c>
      <c r="O14" s="78">
        <v>2</v>
      </c>
    </row>
    <row r="15" spans="1:15" ht="15.4" x14ac:dyDescent="0.45">
      <c r="A15" s="62" t="s">
        <v>59</v>
      </c>
      <c r="B15" s="44" t="s">
        <v>58</v>
      </c>
      <c r="C15" s="68">
        <v>23</v>
      </c>
      <c r="D15" s="68">
        <v>25</v>
      </c>
      <c r="E15" s="68">
        <v>27</v>
      </c>
      <c r="F15" s="68">
        <v>30</v>
      </c>
      <c r="G15" s="68">
        <v>37</v>
      </c>
      <c r="H15" s="68">
        <v>41</v>
      </c>
      <c r="I15" s="68">
        <v>45</v>
      </c>
      <c r="J15" s="68">
        <v>49</v>
      </c>
      <c r="K15" s="68">
        <v>53</v>
      </c>
      <c r="L15" s="41">
        <v>56</v>
      </c>
      <c r="M15" s="78">
        <f t="shared" si="0"/>
        <v>10.7</v>
      </c>
      <c r="N15" s="78">
        <v>8.6999999999999993</v>
      </c>
      <c r="O15" s="78">
        <v>2</v>
      </c>
    </row>
    <row r="16" spans="1:15" ht="15.4" x14ac:dyDescent="0.45">
      <c r="A16" s="62" t="s">
        <v>57</v>
      </c>
      <c r="B16" s="44" t="s">
        <v>56</v>
      </c>
      <c r="C16" s="68">
        <v>16</v>
      </c>
      <c r="D16" s="68">
        <v>18</v>
      </c>
      <c r="E16" s="68">
        <v>20</v>
      </c>
      <c r="F16" s="68">
        <v>23</v>
      </c>
      <c r="G16" s="68">
        <v>29</v>
      </c>
      <c r="H16" s="68">
        <v>33</v>
      </c>
      <c r="I16" s="68">
        <v>36</v>
      </c>
      <c r="J16" s="68">
        <v>40</v>
      </c>
      <c r="K16" s="68">
        <v>44</v>
      </c>
      <c r="L16" s="41">
        <v>48</v>
      </c>
      <c r="M16" s="78">
        <f t="shared" si="0"/>
        <v>10.7</v>
      </c>
      <c r="N16" s="78">
        <v>8.6999999999999993</v>
      </c>
      <c r="O16" s="78">
        <v>2</v>
      </c>
    </row>
    <row r="17" spans="1:15" ht="15.4" x14ac:dyDescent="0.45">
      <c r="A17" s="61" t="s">
        <v>55</v>
      </c>
      <c r="B17" s="38" t="s">
        <v>54</v>
      </c>
      <c r="C17" s="68">
        <v>18</v>
      </c>
      <c r="D17" s="68">
        <v>20</v>
      </c>
      <c r="E17" s="68">
        <v>22</v>
      </c>
      <c r="F17" s="68">
        <v>25</v>
      </c>
      <c r="G17" s="68">
        <v>31</v>
      </c>
      <c r="H17" s="68">
        <v>35</v>
      </c>
      <c r="I17" s="68">
        <v>39</v>
      </c>
      <c r="J17" s="68">
        <v>43</v>
      </c>
      <c r="K17" s="68">
        <v>47</v>
      </c>
      <c r="L17" s="41">
        <v>50</v>
      </c>
      <c r="M17" s="78">
        <f t="shared" si="0"/>
        <v>2</v>
      </c>
      <c r="N17" s="78"/>
      <c r="O17" s="78">
        <v>2</v>
      </c>
    </row>
    <row r="18" spans="1:15" ht="15.4" x14ac:dyDescent="0.45">
      <c r="A18" s="60" t="s">
        <v>53</v>
      </c>
      <c r="B18" s="59"/>
      <c r="C18" s="58">
        <v>0.2</v>
      </c>
      <c r="D18" s="58">
        <v>0.2</v>
      </c>
      <c r="E18" s="58">
        <v>0.2</v>
      </c>
      <c r="F18" s="58">
        <v>0.2</v>
      </c>
      <c r="G18" s="57">
        <v>0.2</v>
      </c>
      <c r="H18" s="56">
        <v>0.2</v>
      </c>
      <c r="I18" s="56">
        <v>0.2</v>
      </c>
      <c r="J18" s="56">
        <v>0.2</v>
      </c>
      <c r="K18" s="56">
        <v>0.2</v>
      </c>
      <c r="L18" s="55">
        <v>0.2</v>
      </c>
    </row>
    <row r="19" spans="1:15" ht="15.4" x14ac:dyDescent="0.45">
      <c r="A19" s="34"/>
      <c r="B19" s="5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5" ht="15.4" x14ac:dyDescent="0.45">
      <c r="A20" s="13" t="s">
        <v>12</v>
      </c>
      <c r="B20" s="5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5" ht="15.4" x14ac:dyDescent="0.45">
      <c r="A21" s="13" t="s">
        <v>52</v>
      </c>
      <c r="B21" s="5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5" ht="15.4" x14ac:dyDescent="0.45">
      <c r="A22" s="34"/>
      <c r="B22" s="5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5" ht="15.4" x14ac:dyDescent="0.45">
      <c r="A23" s="187" t="s">
        <v>51</v>
      </c>
      <c r="B23" s="187"/>
      <c r="C23" s="187"/>
      <c r="D23" s="187"/>
      <c r="E23" s="187"/>
      <c r="F23" s="187"/>
      <c r="G23" s="187"/>
      <c r="H23" s="53"/>
      <c r="I23" s="53"/>
      <c r="J23" s="53"/>
      <c r="K23" s="34"/>
      <c r="L23" s="34"/>
    </row>
    <row r="24" spans="1:15" ht="15.4" x14ac:dyDescent="0.45">
      <c r="A24" s="187" t="s">
        <v>50</v>
      </c>
      <c r="B24" s="187"/>
      <c r="C24" s="187"/>
      <c r="D24" s="187"/>
      <c r="E24" s="187"/>
      <c r="F24" s="34"/>
      <c r="G24" s="34"/>
      <c r="H24" s="34"/>
      <c r="I24" s="34"/>
      <c r="J24" s="34"/>
      <c r="K24" s="34"/>
      <c r="L24" s="34"/>
    </row>
    <row r="25" spans="1:15" ht="15.4" x14ac:dyDescent="0.45">
      <c r="A25" s="31"/>
      <c r="B25" s="30"/>
      <c r="C25" s="52" t="s">
        <v>39</v>
      </c>
      <c r="D25" s="52" t="s">
        <v>38</v>
      </c>
      <c r="E25" s="52" t="s">
        <v>37</v>
      </c>
      <c r="F25" s="52" t="s">
        <v>36</v>
      </c>
      <c r="G25" s="51" t="s">
        <v>35</v>
      </c>
      <c r="H25" s="50" t="s">
        <v>34</v>
      </c>
      <c r="I25" s="50" t="s">
        <v>33</v>
      </c>
      <c r="J25" s="50" t="s">
        <v>32</v>
      </c>
      <c r="K25" s="50" t="s">
        <v>31</v>
      </c>
      <c r="L25" s="49" t="s">
        <v>30</v>
      </c>
    </row>
    <row r="26" spans="1:15" ht="30" x14ac:dyDescent="0.45">
      <c r="A26" s="185" t="s">
        <v>29</v>
      </c>
      <c r="B26" s="186"/>
      <c r="C26" s="26" t="s">
        <v>49</v>
      </c>
      <c r="D26" s="26" t="s">
        <v>27</v>
      </c>
      <c r="E26" s="26" t="s">
        <v>26</v>
      </c>
      <c r="F26" s="26" t="s">
        <v>25</v>
      </c>
      <c r="G26" s="48" t="s">
        <v>24</v>
      </c>
      <c r="H26" s="47" t="s">
        <v>23</v>
      </c>
      <c r="I26" s="47" t="s">
        <v>22</v>
      </c>
      <c r="J26" s="47" t="s">
        <v>48</v>
      </c>
      <c r="K26" s="47" t="s">
        <v>20</v>
      </c>
      <c r="L26" s="25" t="s">
        <v>19</v>
      </c>
    </row>
    <row r="27" spans="1:15" ht="15.4" x14ac:dyDescent="0.45">
      <c r="A27" s="181" t="s">
        <v>47</v>
      </c>
      <c r="B27" s="182"/>
      <c r="C27" s="44">
        <v>18</v>
      </c>
      <c r="D27" s="44">
        <v>20</v>
      </c>
      <c r="E27" s="44">
        <v>23</v>
      </c>
      <c r="F27" s="44">
        <v>30</v>
      </c>
      <c r="G27" s="43">
        <v>33</v>
      </c>
      <c r="H27" s="42">
        <v>36</v>
      </c>
      <c r="I27" s="42">
        <v>40</v>
      </c>
      <c r="J27" s="42">
        <v>44</v>
      </c>
      <c r="K27" s="42">
        <v>48</v>
      </c>
      <c r="L27" s="41">
        <v>52</v>
      </c>
    </row>
    <row r="28" spans="1:15" ht="15.4" x14ac:dyDescent="0.45">
      <c r="A28" s="46" t="s">
        <v>46</v>
      </c>
      <c r="B28" s="45"/>
      <c r="C28" s="44">
        <v>20.5</v>
      </c>
      <c r="D28" s="44">
        <v>22.5</v>
      </c>
      <c r="E28" s="44">
        <v>25.5</v>
      </c>
      <c r="F28" s="44">
        <v>33</v>
      </c>
      <c r="G28" s="43">
        <v>35</v>
      </c>
      <c r="H28" s="42">
        <v>39</v>
      </c>
      <c r="I28" s="42">
        <v>43</v>
      </c>
      <c r="J28" s="42">
        <v>47</v>
      </c>
      <c r="K28" s="42">
        <v>51</v>
      </c>
      <c r="L28" s="41">
        <v>55</v>
      </c>
    </row>
    <row r="29" spans="1:15" ht="15.4" x14ac:dyDescent="0.45">
      <c r="A29" s="46" t="s">
        <v>45</v>
      </c>
      <c r="B29" s="45"/>
      <c r="C29" s="44">
        <v>20.5</v>
      </c>
      <c r="D29" s="44">
        <v>22.5</v>
      </c>
      <c r="E29" s="44">
        <v>25.5</v>
      </c>
      <c r="F29" s="44">
        <v>33</v>
      </c>
      <c r="G29" s="43">
        <v>35</v>
      </c>
      <c r="H29" s="42">
        <v>39</v>
      </c>
      <c r="I29" s="42">
        <v>43</v>
      </c>
      <c r="J29" s="42">
        <v>47</v>
      </c>
      <c r="K29" s="42">
        <v>51</v>
      </c>
      <c r="L29" s="41">
        <v>55</v>
      </c>
    </row>
    <row r="30" spans="1:15" ht="15.4" x14ac:dyDescent="0.45">
      <c r="A30" s="46" t="s">
        <v>44</v>
      </c>
      <c r="B30" s="45"/>
      <c r="C30" s="44">
        <v>18</v>
      </c>
      <c r="D30" s="44">
        <v>20</v>
      </c>
      <c r="E30" s="44">
        <v>23</v>
      </c>
      <c r="F30" s="44">
        <v>30</v>
      </c>
      <c r="G30" s="43">
        <v>33</v>
      </c>
      <c r="H30" s="42">
        <v>36</v>
      </c>
      <c r="I30" s="42">
        <v>40</v>
      </c>
      <c r="J30" s="42">
        <v>44</v>
      </c>
      <c r="K30" s="42">
        <v>48</v>
      </c>
      <c r="L30" s="41">
        <v>52</v>
      </c>
    </row>
    <row r="31" spans="1:15" ht="15.4" x14ac:dyDescent="0.45">
      <c r="A31" s="40" t="s">
        <v>43</v>
      </c>
      <c r="B31" s="39"/>
      <c r="C31" s="38">
        <v>40.5</v>
      </c>
      <c r="D31" s="38">
        <v>43.5</v>
      </c>
      <c r="E31" s="38">
        <v>46.5</v>
      </c>
      <c r="F31" s="38">
        <v>59</v>
      </c>
      <c r="G31" s="37">
        <v>63</v>
      </c>
      <c r="H31" s="36">
        <v>66</v>
      </c>
      <c r="I31" s="36">
        <v>71</v>
      </c>
      <c r="J31" s="36">
        <v>75</v>
      </c>
      <c r="K31" s="36">
        <v>79</v>
      </c>
      <c r="L31" s="35">
        <v>83</v>
      </c>
    </row>
    <row r="32" spans="1:15" x14ac:dyDescent="0.45">
      <c r="A32" s="11"/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45">
      <c r="A33" s="11"/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45">
      <c r="A34" s="11"/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45">
      <c r="A35" s="11"/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45">
      <c r="A36" s="11"/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45">
      <c r="A37" s="11"/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45">
      <c r="A38" s="11"/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45">
      <c r="A39" s="11"/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45">
      <c r="A40" s="11"/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45">
      <c r="A41" s="11"/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45">
      <c r="A42" s="11"/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45">
      <c r="A43" s="11"/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45">
      <c r="A44" s="11"/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45">
      <c r="A45" s="11"/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45">
      <c r="A46" s="11"/>
      <c r="B46" s="12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45">
      <c r="A47" s="11"/>
      <c r="B47" s="12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45">
      <c r="A48" s="11"/>
      <c r="B48" s="12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45">
      <c r="A49" s="11"/>
      <c r="B49" s="12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45">
      <c r="A50" s="11"/>
      <c r="B50" s="12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45">
      <c r="A51" s="11"/>
      <c r="B51" s="12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45">
      <c r="A52" s="11"/>
      <c r="B52" s="12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45">
      <c r="A53" s="11"/>
      <c r="B53" s="12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45">
      <c r="A54" s="11"/>
      <c r="B54" s="12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45">
      <c r="A55" s="11"/>
      <c r="B55" s="12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45">
      <c r="A56" s="11"/>
      <c r="B56" s="12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45">
      <c r="A57" s="11"/>
      <c r="B57" s="12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45">
      <c r="A58" s="11"/>
      <c r="B58" s="12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45">
      <c r="A59" s="11"/>
      <c r="B59" s="12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45">
      <c r="A60" s="11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45">
      <c r="A61" s="11"/>
      <c r="B61" s="12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45">
      <c r="A62" s="11"/>
      <c r="B62" s="12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45">
      <c r="A63" s="11"/>
      <c r="B63" s="12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45">
      <c r="A64" s="11"/>
      <c r="B64" s="12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45">
      <c r="A65" s="11"/>
      <c r="B65" s="12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45">
      <c r="A66" s="11"/>
      <c r="B66" s="12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45">
      <c r="A67" s="11"/>
      <c r="B67" s="12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45">
      <c r="A68" s="11"/>
      <c r="B68" s="12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45">
      <c r="A69" s="11"/>
      <c r="B69" s="12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45">
      <c r="A70" s="11"/>
      <c r="B70" s="12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45">
      <c r="A71" s="11"/>
      <c r="B71" s="12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45">
      <c r="A72" s="11"/>
      <c r="B72" s="12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45">
      <c r="A73" s="11"/>
      <c r="B73" s="12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45">
      <c r="A74" s="11"/>
      <c r="B74" s="12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45">
      <c r="A75" s="11"/>
      <c r="B75" s="12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45">
      <c r="A76" s="11"/>
      <c r="B76" s="12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45">
      <c r="A77" s="11"/>
      <c r="B77" s="12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45">
      <c r="A78" s="11"/>
      <c r="B78" s="12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45">
      <c r="A79" s="11"/>
      <c r="B79" s="12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45">
      <c r="A80" s="11"/>
      <c r="B80" s="12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45">
      <c r="A81" s="11"/>
      <c r="B81" s="12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45">
      <c r="A82" s="11"/>
      <c r="B82" s="12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45">
      <c r="A83" s="11"/>
      <c r="B83" s="12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45">
      <c r="A84" s="11"/>
      <c r="B84" s="12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45">
      <c r="A85" s="11"/>
      <c r="B85" s="12"/>
      <c r="C85" s="11"/>
      <c r="D85" s="11"/>
      <c r="E85" s="11"/>
      <c r="F85" s="11"/>
      <c r="G85" s="11"/>
      <c r="H85" s="11"/>
      <c r="I85" s="11"/>
      <c r="J85" s="11"/>
      <c r="K85" s="11"/>
      <c r="L85" s="11"/>
    </row>
  </sheetData>
  <mergeCells count="4">
    <mergeCell ref="A23:G23"/>
    <mergeCell ref="A24:E24"/>
    <mergeCell ref="A26:B26"/>
    <mergeCell ref="A27:B27"/>
  </mergeCells>
  <pageMargins left="0.25" right="0.25" top="0.75" bottom="0.75" header="0.3" footer="0.3"/>
  <pageSetup paperSize="9" scale="4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B494-1875-4D2A-9650-1E6BC9A1AD7F}">
  <dimension ref="A1:AL164"/>
  <sheetViews>
    <sheetView zoomScale="86" zoomScaleNormal="100" workbookViewId="0">
      <selection activeCell="J21" sqref="I20:J21"/>
    </sheetView>
  </sheetViews>
  <sheetFormatPr baseColWidth="10" defaultColWidth="10.59765625" defaultRowHeight="12.75" x14ac:dyDescent="0.35"/>
  <cols>
    <col min="1" max="8" width="15.73046875" style="1" customWidth="1"/>
    <col min="9" max="9" width="15.73046875" style="4" customWidth="1"/>
    <col min="10" max="11" width="15.73046875" style="100" customWidth="1"/>
    <col min="12" max="25" width="10.59765625" style="100"/>
    <col min="26" max="16384" width="10.59765625" style="1"/>
  </cols>
  <sheetData>
    <row r="1" spans="1:38" s="100" customFormat="1" ht="27.75" customHeight="1" x14ac:dyDescent="0.35">
      <c r="A1" s="157" t="s">
        <v>93</v>
      </c>
      <c r="B1" s="157"/>
      <c r="C1" s="158"/>
      <c r="D1" s="158"/>
      <c r="E1" s="158"/>
      <c r="F1" s="158"/>
      <c r="G1" s="158"/>
      <c r="H1" s="158"/>
      <c r="I1" s="158"/>
      <c r="J1" s="158"/>
      <c r="K1" s="158"/>
    </row>
    <row r="2" spans="1:38" s="100" customFormat="1" x14ac:dyDescent="0.35">
      <c r="I2" s="101"/>
    </row>
    <row r="3" spans="1:38" s="100" customFormat="1" ht="22.5" x14ac:dyDescent="0.6">
      <c r="A3" s="159" t="s">
        <v>91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38" s="100" customFormat="1" ht="14.25" x14ac:dyDescent="0.45">
      <c r="D4" s="10"/>
      <c r="E4" s="10"/>
      <c r="F4" s="10"/>
      <c r="I4" s="101"/>
    </row>
    <row r="5" spans="1:38" s="100" customFormat="1" ht="14.25" x14ac:dyDescent="0.45">
      <c r="D5" s="10"/>
      <c r="E5" s="10"/>
      <c r="F5" s="10"/>
      <c r="I5" s="101"/>
    </row>
    <row r="6" spans="1:38" s="100" customFormat="1" ht="14.25" x14ac:dyDescent="0.45">
      <c r="D6" s="10"/>
      <c r="E6" s="10"/>
      <c r="F6" s="10"/>
      <c r="I6" s="101"/>
    </row>
    <row r="7" spans="1:38" s="100" customFormat="1" ht="14.25" x14ac:dyDescent="0.45">
      <c r="D7" s="10"/>
      <c r="E7" s="102"/>
      <c r="F7" s="102"/>
      <c r="I7" s="101"/>
    </row>
    <row r="8" spans="1:38" s="100" customFormat="1" ht="13.15" thickBot="1" x14ac:dyDescent="0.4">
      <c r="E8" s="102"/>
      <c r="F8" s="102"/>
      <c r="I8" s="101"/>
    </row>
    <row r="9" spans="1:38" ht="13.5" thickBot="1" x14ac:dyDescent="0.45">
      <c r="A9" s="160" t="s">
        <v>83</v>
      </c>
      <c r="B9" s="160"/>
      <c r="C9" s="160"/>
      <c r="D9" s="160"/>
      <c r="E9" s="160"/>
      <c r="F9" s="160"/>
      <c r="G9" s="161"/>
      <c r="H9" s="155">
        <v>9</v>
      </c>
    </row>
    <row r="10" spans="1:38" x14ac:dyDescent="0.35">
      <c r="A10" s="86">
        <v>1</v>
      </c>
      <c r="B10" s="74">
        <v>2</v>
      </c>
      <c r="C10" s="74">
        <v>3</v>
      </c>
      <c r="D10" s="74">
        <v>4</v>
      </c>
      <c r="E10" s="92">
        <v>5</v>
      </c>
      <c r="F10" s="74">
        <v>6</v>
      </c>
      <c r="G10" s="74">
        <v>7</v>
      </c>
      <c r="H10" s="74">
        <v>8</v>
      </c>
      <c r="I10" s="74">
        <v>9</v>
      </c>
      <c r="J10" s="87">
        <v>10</v>
      </c>
    </row>
    <row r="11" spans="1:38" s="9" customFormat="1" ht="25.5" x14ac:dyDescent="0.4">
      <c r="A11" s="88" t="s">
        <v>49</v>
      </c>
      <c r="B11" s="89" t="s">
        <v>27</v>
      </c>
      <c r="C11" s="89" t="s">
        <v>26</v>
      </c>
      <c r="D11" s="89" t="s">
        <v>25</v>
      </c>
      <c r="E11" s="89" t="s">
        <v>24</v>
      </c>
      <c r="F11" s="90" t="s">
        <v>23</v>
      </c>
      <c r="G11" s="90" t="s">
        <v>22</v>
      </c>
      <c r="H11" s="90" t="s">
        <v>48</v>
      </c>
      <c r="I11" s="90" t="s">
        <v>20</v>
      </c>
      <c r="J11" s="91" t="s">
        <v>19</v>
      </c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</row>
    <row r="12" spans="1:38" s="9" customFormat="1" ht="13.5" thickBot="1" x14ac:dyDescent="0.45">
      <c r="A12" s="81"/>
      <c r="B12" s="81"/>
      <c r="C12" s="81"/>
      <c r="D12" s="81"/>
      <c r="E12" s="81"/>
      <c r="F12" s="81"/>
      <c r="G12" s="82"/>
      <c r="H12" s="82"/>
      <c r="I12" s="82"/>
      <c r="J12" s="82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</row>
    <row r="13" spans="1:38" s="9" customFormat="1" ht="13.5" thickBot="1" x14ac:dyDescent="0.45">
      <c r="A13" s="160" t="s">
        <v>99</v>
      </c>
      <c r="B13" s="160"/>
      <c r="C13" s="160"/>
      <c r="D13" s="160"/>
      <c r="E13" s="160"/>
      <c r="F13" s="160"/>
      <c r="G13" s="161"/>
      <c r="H13" s="156">
        <v>46023</v>
      </c>
      <c r="I13" s="82"/>
      <c r="J13" s="82"/>
      <c r="K13" s="109"/>
      <c r="L13" s="110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</row>
    <row r="14" spans="1:38" s="9" customFormat="1" ht="13.5" thickBot="1" x14ac:dyDescent="0.45">
      <c r="A14" s="81"/>
      <c r="B14" s="81"/>
      <c r="C14" s="81"/>
      <c r="D14" s="81"/>
      <c r="E14" s="81"/>
      <c r="F14" s="81"/>
      <c r="G14" s="82"/>
      <c r="H14" s="135"/>
      <c r="I14" s="99"/>
      <c r="J14" s="99"/>
      <c r="K14" s="150"/>
      <c r="L14" s="150"/>
      <c r="M14" s="150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</row>
    <row r="15" spans="1:38" s="100" customFormat="1" ht="13.5" thickBot="1" x14ac:dyDescent="0.45">
      <c r="A15" s="164" t="s">
        <v>84</v>
      </c>
      <c r="B15" s="164"/>
      <c r="C15" s="164"/>
      <c r="D15" s="164"/>
      <c r="E15" s="164"/>
      <c r="F15" s="164"/>
      <c r="G15" s="165"/>
      <c r="H15" s="155">
        <v>3</v>
      </c>
      <c r="I15" s="107"/>
      <c r="J15" s="151" t="s">
        <v>106</v>
      </c>
      <c r="K15" s="151"/>
      <c r="L15" s="151"/>
      <c r="M15" s="150"/>
    </row>
    <row r="16" spans="1:38" s="100" customFormat="1" ht="17.850000000000001" customHeight="1" thickBot="1" x14ac:dyDescent="0.4">
      <c r="A16" s="134" t="s">
        <v>100</v>
      </c>
      <c r="B16" s="133"/>
      <c r="C16" s="133"/>
      <c r="E16" s="131" t="s">
        <v>102</v>
      </c>
      <c r="F16" s="131" t="s">
        <v>103</v>
      </c>
      <c r="G16" s="131" t="s">
        <v>104</v>
      </c>
      <c r="H16" s="131" t="s">
        <v>105</v>
      </c>
      <c r="I16" s="107"/>
      <c r="J16" s="152" t="s">
        <v>107</v>
      </c>
      <c r="K16" s="153">
        <f>COUNTIF($E$17:$H$17,"&gt;"&amp;$H$13)+1</f>
        <v>1</v>
      </c>
      <c r="L16" s="154" t="s">
        <v>108</v>
      </c>
      <c r="M16" s="107"/>
    </row>
    <row r="17" spans="1:38" s="9" customFormat="1" ht="13.5" thickBot="1" x14ac:dyDescent="0.45">
      <c r="A17" s="134" t="s">
        <v>101</v>
      </c>
      <c r="B17" s="133"/>
      <c r="C17" s="133"/>
      <c r="E17" s="156">
        <v>44562</v>
      </c>
      <c r="F17" s="156">
        <v>44197</v>
      </c>
      <c r="G17" s="156"/>
      <c r="H17" s="156"/>
      <c r="I17" s="150"/>
      <c r="J17" s="150"/>
      <c r="K17" s="150"/>
      <c r="L17" s="150"/>
      <c r="M17" s="150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</row>
    <row r="18" spans="1:38" s="9" customFormat="1" ht="13.5" thickBot="1" x14ac:dyDescent="0.45">
      <c r="A18" s="81"/>
      <c r="B18" s="81"/>
      <c r="C18" s="81"/>
      <c r="D18" s="81"/>
      <c r="E18" s="81"/>
      <c r="F18" s="81"/>
      <c r="G18" s="82"/>
      <c r="H18" s="109"/>
      <c r="I18" s="135"/>
      <c r="J18" s="135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</row>
    <row r="19" spans="1:38" s="9" customFormat="1" ht="15.4" thickBot="1" x14ac:dyDescent="0.45">
      <c r="A19" s="166" t="s">
        <v>98</v>
      </c>
      <c r="B19" s="166"/>
      <c r="C19" s="166"/>
      <c r="D19" s="166"/>
      <c r="E19" s="166"/>
      <c r="F19" s="166"/>
      <c r="G19" s="167"/>
      <c r="H19" s="132">
        <f>IF(H15=2,IF(K16&lt;=1,10%,0),
IF(H15=3,IF(K16&lt;=2,15%,0),
IF(H15=4,IF(K16&lt;=3,15%,0),
IF(H15=5,IF(K16&lt;=4,15%,0),
IF(H15=6,IF(K16&lt;=5,15%,0),0)))))</f>
        <v>0.15</v>
      </c>
      <c r="I19" s="129" t="s">
        <v>94</v>
      </c>
      <c r="J19" s="135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</row>
    <row r="20" spans="1:38" s="9" customFormat="1" ht="13.15" x14ac:dyDescent="0.4">
      <c r="A20" s="81"/>
      <c r="B20" s="81"/>
      <c r="C20" s="81"/>
      <c r="D20" s="81"/>
      <c r="E20" s="81"/>
      <c r="F20" s="81"/>
      <c r="G20" s="82"/>
      <c r="H20" s="82"/>
      <c r="I20" s="82"/>
      <c r="J20" s="82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38" customFormat="1" ht="14.25" x14ac:dyDescent="0.45">
      <c r="A21" s="160" t="s">
        <v>113</v>
      </c>
      <c r="B21" s="160"/>
      <c r="C21" s="160"/>
      <c r="D21" s="160"/>
      <c r="E21" s="160"/>
      <c r="F21" s="160"/>
      <c r="G21" s="160"/>
      <c r="H21" s="160"/>
      <c r="I21" s="125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38" ht="15" x14ac:dyDescent="0.4">
      <c r="A22" s="174" t="s">
        <v>82</v>
      </c>
      <c r="B22" s="174"/>
      <c r="C22" s="174"/>
      <c r="D22" s="2" t="s">
        <v>0</v>
      </c>
      <c r="E22" s="2" t="s">
        <v>1</v>
      </c>
      <c r="F22" s="2" t="s">
        <v>2</v>
      </c>
      <c r="G22" s="2" t="s">
        <v>3</v>
      </c>
      <c r="H22" s="2" t="s">
        <v>4</v>
      </c>
      <c r="I22" s="96" t="s">
        <v>11</v>
      </c>
      <c r="J22" s="2" t="s">
        <v>7</v>
      </c>
      <c r="K22" s="2" t="s">
        <v>8</v>
      </c>
      <c r="L22" s="128" t="s">
        <v>94</v>
      </c>
    </row>
    <row r="23" spans="1:38" ht="13.35" customHeight="1" x14ac:dyDescent="0.4">
      <c r="A23" s="168" t="s">
        <v>77</v>
      </c>
      <c r="B23" s="193"/>
      <c r="C23" s="83">
        <v>1</v>
      </c>
      <c r="D23" s="5" t="s">
        <v>6</v>
      </c>
      <c r="E23" s="5"/>
      <c r="F23" s="5"/>
      <c r="G23" s="5"/>
      <c r="H23" s="93"/>
      <c r="I23" s="97">
        <f>COUNTIF(D23:H23,"OUI")</f>
        <v>1</v>
      </c>
      <c r="J23" s="95">
        <f>IF((VLOOKUP(A23,'Tarifs UAPE'!$A$1:$O$17,$H$9+2,0)*I23)=0,"",(VLOOKUP(A23,'Tarifs UAPE'!$A$1:$O$17,$H$9+2,0)*I23))</f>
        <v>34</v>
      </c>
      <c r="K23" s="6" t="str">
        <f>IF((VLOOKUP(A23,'Tarifs UAPE'!$A$1:$O$17,13,0)*I23)=0,"",(VLOOKUP(A23,'Tarifs UAPE'!$A$1:$O$17,13,0)*I23))</f>
        <v/>
      </c>
    </row>
    <row r="24" spans="1:38" ht="13.35" customHeight="1" x14ac:dyDescent="0.4">
      <c r="A24" s="175" t="s">
        <v>76</v>
      </c>
      <c r="B24" s="191"/>
      <c r="C24" s="84">
        <v>2</v>
      </c>
      <c r="D24" s="5"/>
      <c r="E24" s="5"/>
      <c r="F24" s="5"/>
      <c r="G24" s="5"/>
      <c r="H24" s="93"/>
      <c r="I24" s="97">
        <f t="shared" ref="I24:I37" si="0">COUNTIF(D24:H24,"OUI")</f>
        <v>0</v>
      </c>
      <c r="J24" s="95" t="str">
        <f>IF((VLOOKUP(A24,'Tarifs UAPE'!$A$1:$O$17,$H$9+2,0)*I24)=0,"",(VLOOKUP(A24,'Tarifs UAPE'!$A$1:$O$17,$H$9+2,0)*I24))</f>
        <v/>
      </c>
      <c r="K24" s="6" t="str">
        <f>IF((VLOOKUP(A24,'Tarifs UAPE'!$A$1:$O$17,13,0)*I24)=0,"",(VLOOKUP(A24,'Tarifs UAPE'!$A$1:$O$17,13,0)*I24))</f>
        <v/>
      </c>
    </row>
    <row r="25" spans="1:38" ht="13.35" customHeight="1" x14ac:dyDescent="0.4">
      <c r="A25" s="175" t="s">
        <v>75</v>
      </c>
      <c r="B25" s="191"/>
      <c r="C25" s="84">
        <v>3</v>
      </c>
      <c r="D25" s="5"/>
      <c r="E25" s="5"/>
      <c r="F25" s="5" t="s">
        <v>6</v>
      </c>
      <c r="G25" s="5"/>
      <c r="H25" s="93"/>
      <c r="I25" s="97">
        <f t="shared" si="0"/>
        <v>1</v>
      </c>
      <c r="J25" s="95">
        <f>IF((VLOOKUP(A25,'Tarifs UAPE'!$A$1:$O$17,$H$9+2,0)*I25)=0,"",(VLOOKUP(A25,'Tarifs UAPE'!$A$1:$O$17,$H$9+2,0)*I25))</f>
        <v>39</v>
      </c>
      <c r="K25" s="6">
        <f>IF((VLOOKUP(A25,'Tarifs UAPE'!$A$1:$O$17,13,0)*I25)=0,"",(VLOOKUP(A25,'Tarifs UAPE'!$A$1:$O$17,13,0)*I25))</f>
        <v>8.6999999999999993</v>
      </c>
    </row>
    <row r="26" spans="1:38" ht="13.35" customHeight="1" x14ac:dyDescent="0.4">
      <c r="A26" s="178" t="s">
        <v>74</v>
      </c>
      <c r="B26" s="190"/>
      <c r="C26" s="84">
        <v>4</v>
      </c>
      <c r="D26" s="5"/>
      <c r="E26" s="5"/>
      <c r="F26" s="5" t="s">
        <v>6</v>
      </c>
      <c r="G26" s="5"/>
      <c r="H26" s="93"/>
      <c r="I26" s="97">
        <f t="shared" si="0"/>
        <v>1</v>
      </c>
      <c r="J26" s="95">
        <f>IF((VLOOKUP(A26,'Tarifs UAPE'!$A$1:$O$17,$H$9+2,0)*I26)=0,"",(VLOOKUP(A26,'Tarifs UAPE'!$A$1:$O$17,$H$9+2,0)*I26))</f>
        <v>37</v>
      </c>
      <c r="K26" s="6">
        <f>IF((VLOOKUP(A26,'Tarifs UAPE'!$A$1:$O$17,13,0)*I26)=0,"",(VLOOKUP(A26,'Tarifs UAPE'!$A$1:$O$17,13,0)*I26))</f>
        <v>2</v>
      </c>
    </row>
    <row r="27" spans="1:38" ht="13.35" customHeight="1" x14ac:dyDescent="0.4">
      <c r="A27" s="175" t="s">
        <v>73</v>
      </c>
      <c r="B27" s="191"/>
      <c r="C27" s="84">
        <v>5</v>
      </c>
      <c r="D27" s="5"/>
      <c r="E27" s="5"/>
      <c r="F27" s="5"/>
      <c r="G27" s="5"/>
      <c r="H27" s="93"/>
      <c r="I27" s="97">
        <f t="shared" si="0"/>
        <v>0</v>
      </c>
      <c r="J27" s="95" t="str">
        <f>IF((VLOOKUP(A27,'Tarifs UAPE'!$A$1:$O$17,$H$9+2,0)*I27)=0,"",(VLOOKUP(A27,'Tarifs UAPE'!$A$1:$O$17,$H$9+2,0)*I27))</f>
        <v/>
      </c>
      <c r="K27" s="6" t="str">
        <f>IF((VLOOKUP(A27,'Tarifs UAPE'!$A$1:$O$17,13,0)*I27)=0,"",(VLOOKUP(A27,'Tarifs UAPE'!$A$1:$O$17,13,0)*I27))</f>
        <v/>
      </c>
    </row>
    <row r="28" spans="1:38" ht="13.35" customHeight="1" x14ac:dyDescent="0.4">
      <c r="A28" s="171" t="s">
        <v>72</v>
      </c>
      <c r="B28" s="192"/>
      <c r="C28" s="85">
        <v>6</v>
      </c>
      <c r="D28" s="80"/>
      <c r="E28" s="80"/>
      <c r="F28" s="80"/>
      <c r="G28" s="80"/>
      <c r="H28" s="94"/>
      <c r="I28" s="97">
        <f t="shared" si="0"/>
        <v>0</v>
      </c>
      <c r="J28" s="115" t="str">
        <f>IF((VLOOKUP(A28,'Tarifs UAPE'!$A$1:$O$17,$H$9+2,0)*I28)=0,"",(VLOOKUP(A28,'Tarifs UAPE'!$A$1:$O$17,$H$9+2,0)*I28))</f>
        <v/>
      </c>
      <c r="K28" s="116" t="str">
        <f>IF((VLOOKUP(A28,'Tarifs UAPE'!$A$1:$O$17,13,0)*I28)=0,"",(VLOOKUP(A28,'Tarifs UAPE'!$A$1:$O$17,13,0)*I28))</f>
        <v/>
      </c>
    </row>
    <row r="29" spans="1:38" ht="13.35" customHeight="1" x14ac:dyDescent="0.4">
      <c r="A29" s="168" t="s">
        <v>71</v>
      </c>
      <c r="B29" s="193"/>
      <c r="C29" s="83" t="s">
        <v>70</v>
      </c>
      <c r="D29" s="123"/>
      <c r="E29" s="123"/>
      <c r="F29" s="123"/>
      <c r="G29" s="123"/>
      <c r="H29" s="124"/>
      <c r="I29" s="97">
        <f t="shared" si="0"/>
        <v>0</v>
      </c>
      <c r="J29" s="121" t="str">
        <f>IF((VLOOKUP(A29,'Tarifs UAPE'!$A$1:$O$17,$H$9+2,0)*I29)=0,"",(VLOOKUP(A29,'Tarifs UAPE'!$A$1:$O$17,$H$9+2,0)*I29))</f>
        <v/>
      </c>
      <c r="K29" s="122" t="str">
        <f>IF((VLOOKUP(A29,'Tarifs UAPE'!$A$1:$O$17,13,0)*I29)=0,"",(VLOOKUP(A29,'Tarifs UAPE'!$A$1:$O$17,13,0)*I29))</f>
        <v/>
      </c>
    </row>
    <row r="30" spans="1:38" ht="13.35" customHeight="1" x14ac:dyDescent="0.4">
      <c r="A30" s="175" t="s">
        <v>69</v>
      </c>
      <c r="B30" s="191"/>
      <c r="C30" s="84" t="s">
        <v>68</v>
      </c>
      <c r="D30" s="5"/>
      <c r="E30" s="5"/>
      <c r="F30" s="5"/>
      <c r="G30" s="5"/>
      <c r="H30" s="93"/>
      <c r="I30" s="97">
        <f t="shared" si="0"/>
        <v>0</v>
      </c>
      <c r="J30" s="95" t="str">
        <f>IF((VLOOKUP(A30,'Tarifs UAPE'!$A$1:$O$17,$H$9+2,0)*I30)=0,"",(VLOOKUP(A30,'Tarifs UAPE'!$A$1:$O$17,$H$9+2,0)*I30))</f>
        <v/>
      </c>
      <c r="K30" s="6" t="str">
        <f>IF((VLOOKUP(A30,'Tarifs UAPE'!$A$1:$O$17,13,0)*I30)=0,"",(VLOOKUP(A30,'Tarifs UAPE'!$A$1:$O$17,13,0)*I30))</f>
        <v/>
      </c>
    </row>
    <row r="31" spans="1:38" ht="13.35" customHeight="1" x14ac:dyDescent="0.4">
      <c r="A31" s="188" t="s">
        <v>67</v>
      </c>
      <c r="B31" s="189"/>
      <c r="C31" s="84" t="s">
        <v>66</v>
      </c>
      <c r="D31" s="5"/>
      <c r="E31" s="5"/>
      <c r="F31" s="5"/>
      <c r="G31" s="5" t="s">
        <v>6</v>
      </c>
      <c r="H31" s="93" t="s">
        <v>6</v>
      </c>
      <c r="I31" s="97">
        <f t="shared" si="0"/>
        <v>2</v>
      </c>
      <c r="J31" s="95">
        <f>IF((VLOOKUP(A31,'Tarifs UAPE'!$A$1:$O$17,$H$9+2,0)*I31)=0,"",(VLOOKUP(A31,'Tarifs UAPE'!$A$1:$O$17,$H$9+2,0)*I31))</f>
        <v>130</v>
      </c>
      <c r="K31" s="6">
        <f>IF((VLOOKUP(A31,'Tarifs UAPE'!$A$1:$O$17,13,0)*I31)=0,"",(VLOOKUP(A31,'Tarifs UAPE'!$A$1:$O$17,13,0)*I31))</f>
        <v>21.4</v>
      </c>
    </row>
    <row r="32" spans="1:38" ht="13.35" customHeight="1" x14ac:dyDescent="0.4">
      <c r="A32" s="188" t="s">
        <v>65</v>
      </c>
      <c r="B32" s="189"/>
      <c r="C32" s="84" t="s">
        <v>64</v>
      </c>
      <c r="D32" s="5"/>
      <c r="E32" s="5"/>
      <c r="F32" s="5"/>
      <c r="G32" s="5"/>
      <c r="H32" s="93"/>
      <c r="I32" s="97">
        <f t="shared" si="0"/>
        <v>0</v>
      </c>
      <c r="J32" s="95" t="str">
        <f>IF((VLOOKUP(A32,'Tarifs UAPE'!$A$1:$O$17,$H$9+2,0)*I32)=0,"",(VLOOKUP(A32,'Tarifs UAPE'!$A$1:$O$17,$H$9+2,0)*I32))</f>
        <v/>
      </c>
      <c r="K32" s="6" t="str">
        <f>IF((VLOOKUP(A32,'Tarifs UAPE'!$A$1:$O$17,13,0)*I32)=0,"",(VLOOKUP(A32,'Tarifs UAPE'!$A$1:$O$17,13,0)*I32))</f>
        <v/>
      </c>
    </row>
    <row r="33" spans="1:13" ht="13.35" customHeight="1" x14ac:dyDescent="0.4">
      <c r="A33" s="188" t="s">
        <v>63</v>
      </c>
      <c r="B33" s="189"/>
      <c r="C33" s="84" t="s">
        <v>62</v>
      </c>
      <c r="D33" s="5"/>
      <c r="E33" s="5"/>
      <c r="F33" s="5"/>
      <c r="G33" s="5"/>
      <c r="H33" s="93"/>
      <c r="I33" s="97">
        <f t="shared" si="0"/>
        <v>0</v>
      </c>
      <c r="J33" s="95" t="str">
        <f>IF((VLOOKUP(A33,'Tarifs UAPE'!$A$1:$O$17,$H$9+2,0)*I33)=0,"",(VLOOKUP(A33,'Tarifs UAPE'!$A$1:$O$17,$H$9+2,0)*I33))</f>
        <v/>
      </c>
      <c r="K33" s="6" t="str">
        <f>IF((VLOOKUP(A33,'Tarifs UAPE'!$A$1:$O$17,13,0)*I33)=0,"",(VLOOKUP(A33,'Tarifs UAPE'!$A$1:$O$17,13,0)*I33))</f>
        <v/>
      </c>
    </row>
    <row r="34" spans="1:13" ht="13.35" customHeight="1" x14ac:dyDescent="0.4">
      <c r="A34" s="188" t="s">
        <v>61</v>
      </c>
      <c r="B34" s="189"/>
      <c r="C34" s="84" t="s">
        <v>60</v>
      </c>
      <c r="D34" s="5"/>
      <c r="E34" s="5"/>
      <c r="F34" s="5"/>
      <c r="G34" s="5"/>
      <c r="H34" s="93"/>
      <c r="I34" s="97">
        <f t="shared" si="0"/>
        <v>0</v>
      </c>
      <c r="J34" s="95" t="str">
        <f>IF((VLOOKUP(A34,'Tarifs UAPE'!$A$1:$O$17,$H$9+2,0)*I34)=0,"",(VLOOKUP(A34,'Tarifs UAPE'!$A$1:$O$17,$H$9+2,0)*I34))</f>
        <v/>
      </c>
      <c r="K34" s="6" t="str">
        <f>IF((VLOOKUP(A34,'Tarifs UAPE'!$A$1:$O$17,13,0)*I34)=0,"",(VLOOKUP(A34,'Tarifs UAPE'!$A$1:$O$17,13,0)*I34))</f>
        <v/>
      </c>
    </row>
    <row r="35" spans="1:13" ht="13.35" customHeight="1" x14ac:dyDescent="0.4">
      <c r="A35" s="188" t="s">
        <v>59</v>
      </c>
      <c r="B35" s="189"/>
      <c r="C35" s="84" t="s">
        <v>58</v>
      </c>
      <c r="D35" s="5"/>
      <c r="E35" s="5" t="s">
        <v>6</v>
      </c>
      <c r="F35" s="5"/>
      <c r="G35" s="5"/>
      <c r="H35" s="93"/>
      <c r="I35" s="97">
        <f t="shared" si="0"/>
        <v>1</v>
      </c>
      <c r="J35" s="95">
        <f>IF((VLOOKUP(A35,'Tarifs UAPE'!$A$1:$O$17,$H$9+2,0)*I35)=0,"",(VLOOKUP(A35,'Tarifs UAPE'!$A$1:$O$17,$H$9+2,0)*I35))</f>
        <v>53</v>
      </c>
      <c r="K35" s="6">
        <f>IF((VLOOKUP(A35,'Tarifs UAPE'!$A$1:$O$17,13,0)*I35)=0,"",(VLOOKUP(A35,'Tarifs UAPE'!$A$1:$O$17,13,0)*I35))</f>
        <v>10.7</v>
      </c>
    </row>
    <row r="36" spans="1:13" ht="13.35" customHeight="1" x14ac:dyDescent="0.4">
      <c r="A36" s="188" t="s">
        <v>57</v>
      </c>
      <c r="B36" s="189"/>
      <c r="C36" s="84" t="s">
        <v>56</v>
      </c>
      <c r="D36" s="5"/>
      <c r="E36" s="5"/>
      <c r="F36" s="5"/>
      <c r="G36" s="5"/>
      <c r="H36" s="93"/>
      <c r="I36" s="97">
        <f t="shared" si="0"/>
        <v>0</v>
      </c>
      <c r="J36" s="95" t="str">
        <f>IF((VLOOKUP(A36,'Tarifs UAPE'!$A$1:$O$17,$H$9+2,0)*I36)=0,"",(VLOOKUP(A36,'Tarifs UAPE'!$A$1:$O$17,$H$9+2,0)*I36))</f>
        <v/>
      </c>
      <c r="K36" s="6" t="str">
        <f>IF((VLOOKUP(A36,'Tarifs UAPE'!$A$1:$O$17,13,0)*I36)=0,"",(VLOOKUP(A36,'Tarifs UAPE'!$A$1:$O$17,13,0)*I36))</f>
        <v/>
      </c>
    </row>
    <row r="37" spans="1:13" ht="13.35" customHeight="1" x14ac:dyDescent="0.4">
      <c r="A37" s="171" t="s">
        <v>55</v>
      </c>
      <c r="B37" s="192"/>
      <c r="C37" s="85" t="s">
        <v>54</v>
      </c>
      <c r="D37" s="80"/>
      <c r="E37" s="80"/>
      <c r="F37" s="80"/>
      <c r="G37" s="80"/>
      <c r="H37" s="94"/>
      <c r="I37" s="97">
        <f t="shared" si="0"/>
        <v>0</v>
      </c>
      <c r="J37" s="115" t="str">
        <f>IF((VLOOKUP(A37,'Tarifs UAPE'!$A$1:$O$17,$H$9+2,0)*I37)=0,"",(VLOOKUP(A37,'Tarifs UAPE'!$A$1:$O$17,$H$9+2,0)*I37))</f>
        <v/>
      </c>
      <c r="K37" s="116" t="str">
        <f>IF((VLOOKUP(A37,'Tarifs UAPE'!$A$1:$O$17,13,0)*I37)=0,"",(VLOOKUP(A37,'Tarifs UAPE'!$A$1:$O$17,13,0)*I37))</f>
        <v/>
      </c>
    </row>
    <row r="38" spans="1:13" s="100" customFormat="1" ht="13.35" customHeight="1" x14ac:dyDescent="0.4">
      <c r="A38" s="103"/>
      <c r="B38" s="103"/>
      <c r="C38" s="103"/>
      <c r="D38" s="104"/>
      <c r="I38" s="105"/>
      <c r="J38" s="106"/>
      <c r="K38" s="106"/>
    </row>
    <row r="39" spans="1:13" s="100" customFormat="1" ht="14.25" customHeight="1" x14ac:dyDescent="0.4">
      <c r="D39" s="162" t="s">
        <v>81</v>
      </c>
      <c r="E39" s="162"/>
      <c r="F39" s="162"/>
      <c r="G39" s="163"/>
      <c r="H39" s="3">
        <f>J39+K39</f>
        <v>335.8</v>
      </c>
      <c r="I39" s="143"/>
      <c r="J39" s="108">
        <f>SUM(J23:J37)</f>
        <v>293</v>
      </c>
      <c r="K39" s="108">
        <f>SUM(K23:K37)</f>
        <v>42.8</v>
      </c>
      <c r="L39" s="107"/>
      <c r="M39" s="107"/>
    </row>
    <row r="40" spans="1:13" s="100" customFormat="1" ht="5.85" customHeight="1" x14ac:dyDescent="0.4">
      <c r="E40" s="126"/>
      <c r="F40" s="126"/>
      <c r="G40" s="126"/>
      <c r="H40" s="127"/>
      <c r="I40" s="144"/>
      <c r="J40" s="107"/>
      <c r="K40" s="107"/>
      <c r="L40" s="107"/>
      <c r="M40" s="107"/>
    </row>
    <row r="41" spans="1:13" s="100" customFormat="1" ht="14.25" customHeight="1" x14ac:dyDescent="0.4">
      <c r="D41" s="162" t="s">
        <v>10</v>
      </c>
      <c r="E41" s="162"/>
      <c r="F41" s="162"/>
      <c r="G41" s="163"/>
      <c r="H41" s="3">
        <f>J41+K41</f>
        <v>291.84999999999997</v>
      </c>
      <c r="I41" s="143"/>
      <c r="J41" s="108">
        <f>IF(H15=1,SUM(J23:J37),(IF(H15=2,(SUM(J23:J37))*(1-H19),IF(H15&gt;2,(SUM(J23:J37))*(1-H19),(SUM(J23:J37))))))</f>
        <v>249.04999999999998</v>
      </c>
      <c r="K41" s="108">
        <f>K39</f>
        <v>42.8</v>
      </c>
      <c r="L41" s="107"/>
      <c r="M41" s="107"/>
    </row>
    <row r="42" spans="1:13" s="100" customFormat="1" ht="5.85" customHeight="1" x14ac:dyDescent="0.4">
      <c r="E42" s="126"/>
      <c r="F42" s="126"/>
      <c r="G42" s="126"/>
      <c r="H42" s="127"/>
      <c r="I42" s="144"/>
      <c r="J42" s="107"/>
      <c r="K42" s="107"/>
      <c r="L42" s="107"/>
      <c r="M42" s="107"/>
    </row>
    <row r="43" spans="1:13" s="100" customFormat="1" ht="14.25" customHeight="1" x14ac:dyDescent="0.4">
      <c r="D43" s="162" t="s">
        <v>9</v>
      </c>
      <c r="E43" s="162"/>
      <c r="F43" s="162"/>
      <c r="G43" s="163"/>
      <c r="H43" s="3">
        <f>H41*4.5</f>
        <v>1313.3249999999998</v>
      </c>
      <c r="I43" s="143"/>
      <c r="J43" s="108">
        <f>J41*4.5</f>
        <v>1120.7249999999999</v>
      </c>
      <c r="K43" s="108">
        <f>K41*4.5</f>
        <v>192.6</v>
      </c>
      <c r="L43" s="107"/>
      <c r="M43" s="107"/>
    </row>
    <row r="44" spans="1:13" s="100" customFormat="1" x14ac:dyDescent="0.35">
      <c r="I44" s="144"/>
      <c r="J44" s="107"/>
      <c r="K44" s="107"/>
      <c r="L44" s="107"/>
      <c r="M44" s="107"/>
    </row>
    <row r="45" spans="1:13" s="100" customFormat="1" ht="13.15" x14ac:dyDescent="0.4">
      <c r="A45" s="130" t="s">
        <v>110</v>
      </c>
      <c r="I45" s="101"/>
    </row>
    <row r="46" spans="1:13" s="100" customFormat="1" ht="13.15" x14ac:dyDescent="0.4">
      <c r="A46" s="117" t="s">
        <v>97</v>
      </c>
      <c r="I46" s="101"/>
      <c r="J46" s="107"/>
      <c r="K46" s="107"/>
      <c r="L46" s="11"/>
    </row>
    <row r="47" spans="1:13" s="100" customFormat="1" x14ac:dyDescent="0.35">
      <c r="I47" s="101"/>
    </row>
    <row r="48" spans="1:13" s="100" customFormat="1" x14ac:dyDescent="0.35">
      <c r="I48" s="101"/>
    </row>
    <row r="49" spans="9:9" s="100" customFormat="1" x14ac:dyDescent="0.35">
      <c r="I49" s="101"/>
    </row>
    <row r="50" spans="9:9" s="100" customFormat="1" x14ac:dyDescent="0.35">
      <c r="I50" s="101"/>
    </row>
    <row r="51" spans="9:9" s="100" customFormat="1" x14ac:dyDescent="0.35">
      <c r="I51" s="101"/>
    </row>
    <row r="52" spans="9:9" s="100" customFormat="1" x14ac:dyDescent="0.35">
      <c r="I52" s="101"/>
    </row>
    <row r="53" spans="9:9" s="100" customFormat="1" x14ac:dyDescent="0.35">
      <c r="I53" s="101"/>
    </row>
    <row r="54" spans="9:9" s="100" customFormat="1" x14ac:dyDescent="0.35">
      <c r="I54" s="101"/>
    </row>
    <row r="55" spans="9:9" s="100" customFormat="1" x14ac:dyDescent="0.35">
      <c r="I55" s="101"/>
    </row>
    <row r="56" spans="9:9" s="100" customFormat="1" x14ac:dyDescent="0.35">
      <c r="I56" s="101"/>
    </row>
    <row r="57" spans="9:9" s="100" customFormat="1" x14ac:dyDescent="0.35">
      <c r="I57" s="101"/>
    </row>
    <row r="58" spans="9:9" s="100" customFormat="1" x14ac:dyDescent="0.35">
      <c r="I58" s="101"/>
    </row>
    <row r="59" spans="9:9" s="100" customFormat="1" x14ac:dyDescent="0.35">
      <c r="I59" s="101"/>
    </row>
    <row r="60" spans="9:9" s="100" customFormat="1" x14ac:dyDescent="0.35">
      <c r="I60" s="101"/>
    </row>
    <row r="61" spans="9:9" s="100" customFormat="1" x14ac:dyDescent="0.35">
      <c r="I61" s="101"/>
    </row>
    <row r="62" spans="9:9" s="100" customFormat="1" x14ac:dyDescent="0.35">
      <c r="I62" s="101"/>
    </row>
    <row r="63" spans="9:9" s="100" customFormat="1" x14ac:dyDescent="0.35">
      <c r="I63" s="101"/>
    </row>
    <row r="64" spans="9:9" s="100" customFormat="1" x14ac:dyDescent="0.35">
      <c r="I64" s="101"/>
    </row>
    <row r="65" spans="9:9" s="100" customFormat="1" x14ac:dyDescent="0.35">
      <c r="I65" s="101"/>
    </row>
    <row r="66" spans="9:9" s="100" customFormat="1" x14ac:dyDescent="0.35">
      <c r="I66" s="101"/>
    </row>
    <row r="67" spans="9:9" s="100" customFormat="1" x14ac:dyDescent="0.35">
      <c r="I67" s="101"/>
    </row>
    <row r="68" spans="9:9" s="100" customFormat="1" x14ac:dyDescent="0.35">
      <c r="I68" s="101"/>
    </row>
    <row r="69" spans="9:9" s="100" customFormat="1" x14ac:dyDescent="0.35">
      <c r="I69" s="101"/>
    </row>
    <row r="70" spans="9:9" s="100" customFormat="1" x14ac:dyDescent="0.35">
      <c r="I70" s="101"/>
    </row>
    <row r="71" spans="9:9" s="100" customFormat="1" x14ac:dyDescent="0.35">
      <c r="I71" s="101"/>
    </row>
    <row r="72" spans="9:9" s="100" customFormat="1" x14ac:dyDescent="0.35">
      <c r="I72" s="101"/>
    </row>
    <row r="73" spans="9:9" s="100" customFormat="1" x14ac:dyDescent="0.35">
      <c r="I73" s="101"/>
    </row>
    <row r="74" spans="9:9" s="100" customFormat="1" x14ac:dyDescent="0.35">
      <c r="I74" s="101"/>
    </row>
    <row r="75" spans="9:9" s="100" customFormat="1" x14ac:dyDescent="0.35">
      <c r="I75" s="101"/>
    </row>
    <row r="76" spans="9:9" s="100" customFormat="1" x14ac:dyDescent="0.35">
      <c r="I76" s="101"/>
    </row>
    <row r="77" spans="9:9" s="100" customFormat="1" x14ac:dyDescent="0.35">
      <c r="I77" s="101"/>
    </row>
    <row r="78" spans="9:9" s="100" customFormat="1" x14ac:dyDescent="0.35">
      <c r="I78" s="101"/>
    </row>
    <row r="79" spans="9:9" s="100" customFormat="1" x14ac:dyDescent="0.35">
      <c r="I79" s="101"/>
    </row>
    <row r="80" spans="9:9" s="100" customFormat="1" x14ac:dyDescent="0.35">
      <c r="I80" s="101"/>
    </row>
    <row r="81" spans="9:9" s="100" customFormat="1" x14ac:dyDescent="0.35">
      <c r="I81" s="101"/>
    </row>
    <row r="82" spans="9:9" s="100" customFormat="1" x14ac:dyDescent="0.35">
      <c r="I82" s="101"/>
    </row>
    <row r="83" spans="9:9" s="100" customFormat="1" x14ac:dyDescent="0.35">
      <c r="I83" s="101"/>
    </row>
    <row r="84" spans="9:9" s="100" customFormat="1" x14ac:dyDescent="0.35">
      <c r="I84" s="101"/>
    </row>
    <row r="85" spans="9:9" s="100" customFormat="1" x14ac:dyDescent="0.35">
      <c r="I85" s="101"/>
    </row>
    <row r="86" spans="9:9" s="100" customFormat="1" x14ac:dyDescent="0.35">
      <c r="I86" s="101"/>
    </row>
    <row r="87" spans="9:9" s="100" customFormat="1" x14ac:dyDescent="0.35">
      <c r="I87" s="101"/>
    </row>
    <row r="88" spans="9:9" s="100" customFormat="1" x14ac:dyDescent="0.35">
      <c r="I88" s="101"/>
    </row>
    <row r="89" spans="9:9" s="100" customFormat="1" x14ac:dyDescent="0.35">
      <c r="I89" s="101"/>
    </row>
    <row r="90" spans="9:9" s="100" customFormat="1" x14ac:dyDescent="0.35">
      <c r="I90" s="101"/>
    </row>
    <row r="91" spans="9:9" s="100" customFormat="1" x14ac:dyDescent="0.35">
      <c r="I91" s="101"/>
    </row>
    <row r="92" spans="9:9" s="100" customFormat="1" x14ac:dyDescent="0.35">
      <c r="I92" s="101"/>
    </row>
    <row r="93" spans="9:9" s="100" customFormat="1" x14ac:dyDescent="0.35">
      <c r="I93" s="101"/>
    </row>
    <row r="94" spans="9:9" s="100" customFormat="1" x14ac:dyDescent="0.35">
      <c r="I94" s="101"/>
    </row>
    <row r="95" spans="9:9" s="100" customFormat="1" x14ac:dyDescent="0.35">
      <c r="I95" s="101"/>
    </row>
    <row r="96" spans="9:9" s="100" customFormat="1" x14ac:dyDescent="0.35">
      <c r="I96" s="101"/>
    </row>
    <row r="97" spans="9:9" s="100" customFormat="1" x14ac:dyDescent="0.35">
      <c r="I97" s="101"/>
    </row>
    <row r="98" spans="9:9" s="100" customFormat="1" x14ac:dyDescent="0.35">
      <c r="I98" s="101"/>
    </row>
    <row r="99" spans="9:9" s="100" customFormat="1" x14ac:dyDescent="0.35">
      <c r="I99" s="101"/>
    </row>
    <row r="100" spans="9:9" s="100" customFormat="1" x14ac:dyDescent="0.35">
      <c r="I100" s="101"/>
    </row>
    <row r="101" spans="9:9" s="100" customFormat="1" x14ac:dyDescent="0.35">
      <c r="I101" s="101"/>
    </row>
    <row r="102" spans="9:9" s="100" customFormat="1" x14ac:dyDescent="0.35">
      <c r="I102" s="101"/>
    </row>
    <row r="103" spans="9:9" s="100" customFormat="1" x14ac:dyDescent="0.35">
      <c r="I103" s="101"/>
    </row>
    <row r="104" spans="9:9" s="100" customFormat="1" x14ac:dyDescent="0.35">
      <c r="I104" s="101"/>
    </row>
    <row r="105" spans="9:9" s="100" customFormat="1" x14ac:dyDescent="0.35">
      <c r="I105" s="101"/>
    </row>
    <row r="106" spans="9:9" s="100" customFormat="1" x14ac:dyDescent="0.35">
      <c r="I106" s="101"/>
    </row>
    <row r="107" spans="9:9" s="100" customFormat="1" x14ac:dyDescent="0.35">
      <c r="I107" s="101"/>
    </row>
    <row r="108" spans="9:9" s="100" customFormat="1" x14ac:dyDescent="0.35">
      <c r="I108" s="101"/>
    </row>
    <row r="109" spans="9:9" s="100" customFormat="1" x14ac:dyDescent="0.35">
      <c r="I109" s="101"/>
    </row>
    <row r="110" spans="9:9" s="100" customFormat="1" x14ac:dyDescent="0.35">
      <c r="I110" s="101"/>
    </row>
    <row r="111" spans="9:9" s="100" customFormat="1" x14ac:dyDescent="0.35">
      <c r="I111" s="101"/>
    </row>
    <row r="112" spans="9:9" s="100" customFormat="1" x14ac:dyDescent="0.35">
      <c r="I112" s="101"/>
    </row>
    <row r="113" spans="9:9" s="100" customFormat="1" x14ac:dyDescent="0.35">
      <c r="I113" s="101"/>
    </row>
    <row r="114" spans="9:9" s="100" customFormat="1" x14ac:dyDescent="0.35">
      <c r="I114" s="101"/>
    </row>
    <row r="115" spans="9:9" s="100" customFormat="1" x14ac:dyDescent="0.35">
      <c r="I115" s="101"/>
    </row>
    <row r="116" spans="9:9" s="100" customFormat="1" x14ac:dyDescent="0.35">
      <c r="I116" s="101"/>
    </row>
    <row r="117" spans="9:9" s="100" customFormat="1" x14ac:dyDescent="0.35">
      <c r="I117" s="101"/>
    </row>
    <row r="118" spans="9:9" s="100" customFormat="1" x14ac:dyDescent="0.35">
      <c r="I118" s="101"/>
    </row>
    <row r="119" spans="9:9" s="100" customFormat="1" x14ac:dyDescent="0.35">
      <c r="I119" s="101"/>
    </row>
    <row r="120" spans="9:9" s="100" customFormat="1" x14ac:dyDescent="0.35">
      <c r="I120" s="101"/>
    </row>
    <row r="121" spans="9:9" s="100" customFormat="1" x14ac:dyDescent="0.35">
      <c r="I121" s="101"/>
    </row>
    <row r="122" spans="9:9" s="100" customFormat="1" x14ac:dyDescent="0.35">
      <c r="I122" s="101"/>
    </row>
    <row r="123" spans="9:9" s="100" customFormat="1" x14ac:dyDescent="0.35">
      <c r="I123" s="101"/>
    </row>
    <row r="124" spans="9:9" s="100" customFormat="1" x14ac:dyDescent="0.35">
      <c r="I124" s="101"/>
    </row>
    <row r="125" spans="9:9" s="100" customFormat="1" x14ac:dyDescent="0.35">
      <c r="I125" s="101"/>
    </row>
    <row r="126" spans="9:9" s="100" customFormat="1" x14ac:dyDescent="0.35">
      <c r="I126" s="101"/>
    </row>
    <row r="127" spans="9:9" s="100" customFormat="1" x14ac:dyDescent="0.35">
      <c r="I127" s="101"/>
    </row>
    <row r="128" spans="9:9" s="100" customFormat="1" x14ac:dyDescent="0.35">
      <c r="I128" s="101"/>
    </row>
    <row r="129" spans="9:9" s="100" customFormat="1" x14ac:dyDescent="0.35">
      <c r="I129" s="101"/>
    </row>
    <row r="130" spans="9:9" s="100" customFormat="1" x14ac:dyDescent="0.35">
      <c r="I130" s="101"/>
    </row>
    <row r="131" spans="9:9" s="100" customFormat="1" x14ac:dyDescent="0.35">
      <c r="I131" s="101"/>
    </row>
    <row r="132" spans="9:9" s="100" customFormat="1" x14ac:dyDescent="0.35">
      <c r="I132" s="101"/>
    </row>
    <row r="133" spans="9:9" s="100" customFormat="1" x14ac:dyDescent="0.35">
      <c r="I133" s="101"/>
    </row>
    <row r="134" spans="9:9" s="100" customFormat="1" x14ac:dyDescent="0.35">
      <c r="I134" s="101"/>
    </row>
    <row r="135" spans="9:9" s="100" customFormat="1" x14ac:dyDescent="0.35">
      <c r="I135" s="101"/>
    </row>
    <row r="136" spans="9:9" s="100" customFormat="1" x14ac:dyDescent="0.35">
      <c r="I136" s="101"/>
    </row>
    <row r="137" spans="9:9" s="100" customFormat="1" x14ac:dyDescent="0.35">
      <c r="I137" s="101"/>
    </row>
    <row r="138" spans="9:9" s="100" customFormat="1" x14ac:dyDescent="0.35">
      <c r="I138" s="101"/>
    </row>
    <row r="139" spans="9:9" s="100" customFormat="1" x14ac:dyDescent="0.35">
      <c r="I139" s="101"/>
    </row>
    <row r="140" spans="9:9" s="100" customFormat="1" x14ac:dyDescent="0.35">
      <c r="I140" s="101"/>
    </row>
    <row r="141" spans="9:9" s="100" customFormat="1" x14ac:dyDescent="0.35">
      <c r="I141" s="101"/>
    </row>
    <row r="142" spans="9:9" s="100" customFormat="1" x14ac:dyDescent="0.35">
      <c r="I142" s="101"/>
    </row>
    <row r="143" spans="9:9" s="100" customFormat="1" x14ac:dyDescent="0.35">
      <c r="I143" s="101"/>
    </row>
    <row r="144" spans="9:9" s="100" customFormat="1" x14ac:dyDescent="0.35">
      <c r="I144" s="101"/>
    </row>
    <row r="145" spans="9:9" s="100" customFormat="1" x14ac:dyDescent="0.35">
      <c r="I145" s="101"/>
    </row>
    <row r="146" spans="9:9" s="100" customFormat="1" x14ac:dyDescent="0.35">
      <c r="I146" s="101"/>
    </row>
    <row r="147" spans="9:9" s="100" customFormat="1" x14ac:dyDescent="0.35">
      <c r="I147" s="101"/>
    </row>
    <row r="148" spans="9:9" s="100" customFormat="1" x14ac:dyDescent="0.35">
      <c r="I148" s="101"/>
    </row>
    <row r="149" spans="9:9" s="100" customFormat="1" x14ac:dyDescent="0.35">
      <c r="I149" s="101"/>
    </row>
    <row r="150" spans="9:9" s="100" customFormat="1" x14ac:dyDescent="0.35">
      <c r="I150" s="101"/>
    </row>
    <row r="151" spans="9:9" s="100" customFormat="1" x14ac:dyDescent="0.35">
      <c r="I151" s="101"/>
    </row>
    <row r="152" spans="9:9" s="100" customFormat="1" x14ac:dyDescent="0.35">
      <c r="I152" s="101"/>
    </row>
    <row r="153" spans="9:9" s="100" customFormat="1" x14ac:dyDescent="0.35">
      <c r="I153" s="101"/>
    </row>
    <row r="154" spans="9:9" s="100" customFormat="1" x14ac:dyDescent="0.35">
      <c r="I154" s="101"/>
    </row>
    <row r="155" spans="9:9" s="100" customFormat="1" x14ac:dyDescent="0.35">
      <c r="I155" s="101"/>
    </row>
    <row r="156" spans="9:9" s="100" customFormat="1" x14ac:dyDescent="0.35">
      <c r="I156" s="101"/>
    </row>
    <row r="157" spans="9:9" s="100" customFormat="1" x14ac:dyDescent="0.35">
      <c r="I157" s="101"/>
    </row>
    <row r="158" spans="9:9" s="100" customFormat="1" x14ac:dyDescent="0.35">
      <c r="I158" s="101"/>
    </row>
    <row r="159" spans="9:9" s="100" customFormat="1" x14ac:dyDescent="0.35">
      <c r="I159" s="101"/>
    </row>
    <row r="160" spans="9:9" s="100" customFormat="1" x14ac:dyDescent="0.35">
      <c r="I160" s="101"/>
    </row>
    <row r="161" spans="9:9" s="100" customFormat="1" x14ac:dyDescent="0.35">
      <c r="I161" s="101"/>
    </row>
    <row r="162" spans="9:9" s="100" customFormat="1" x14ac:dyDescent="0.35">
      <c r="I162" s="101"/>
    </row>
    <row r="163" spans="9:9" s="100" customFormat="1" x14ac:dyDescent="0.35">
      <c r="I163" s="101"/>
    </row>
    <row r="164" spans="9:9" s="100" customFormat="1" x14ac:dyDescent="0.35">
      <c r="I164" s="101"/>
    </row>
  </sheetData>
  <sheetProtection sheet="1" formatCells="0" formatColumns="0" formatRows="0" insertColumns="0" insertRows="0" insertHyperlinks="0" deleteColumns="0" deleteRows="0" sort="0" autoFilter="0" pivotTables="0"/>
  <mergeCells count="26">
    <mergeCell ref="D41:G41"/>
    <mergeCell ref="D43:G43"/>
    <mergeCell ref="A37:B37"/>
    <mergeCell ref="A9:G9"/>
    <mergeCell ref="A21:H21"/>
    <mergeCell ref="D39:G39"/>
    <mergeCell ref="A23:B23"/>
    <mergeCell ref="A28:B28"/>
    <mergeCell ref="A29:B29"/>
    <mergeCell ref="A30:B30"/>
    <mergeCell ref="A31:B31"/>
    <mergeCell ref="A32:B32"/>
    <mergeCell ref="A24:B24"/>
    <mergeCell ref="A25:B25"/>
    <mergeCell ref="A36:B36"/>
    <mergeCell ref="A33:B33"/>
    <mergeCell ref="A1:K1"/>
    <mergeCell ref="A3:K3"/>
    <mergeCell ref="A22:C22"/>
    <mergeCell ref="A26:B26"/>
    <mergeCell ref="A27:B27"/>
    <mergeCell ref="A34:B34"/>
    <mergeCell ref="A35:B35"/>
    <mergeCell ref="A15:G15"/>
    <mergeCell ref="A13:G13"/>
    <mergeCell ref="A19:G19"/>
  </mergeCells>
  <dataValidations count="4">
    <dataValidation type="list" allowBlank="1" showInputMessage="1" showErrorMessage="1" sqref="D23:H37" xr:uid="{D567ADAE-B97B-444B-8C46-373679ACAD1F}">
      <formula1>"OUI"</formula1>
    </dataValidation>
    <dataValidation type="list" allowBlank="1" showInputMessage="1" showErrorMessage="1" promptTitle="Revenus" prompt="Sélectionner votre tranche de revenus." sqref="H9" xr:uid="{8BF5AAA9-C12C-4860-BC00-0391F6C6AA1A}">
      <formula1>$A$10:$J$10</formula1>
    </dataValidation>
    <dataValidation type="list" allowBlank="1" showInputMessage="1" showErrorMessage="1" promptTitle="Nombre d'enfant" prompt="Sélectionner le nombre d'enfant." sqref="H15" xr:uid="{368ABF2C-2BCE-4849-82C9-9F029B361B01}">
      <formula1>"1,2,3,4,5"</formula1>
    </dataValidation>
    <dataValidation type="date" allowBlank="1" showInputMessage="1" showErrorMessage="1" promptTitle="Date" prompt="Format 01.01.2000" sqref="H13 E17:H17" xr:uid="{EAA6BD05-5E98-48ED-9A38-9DFE0D850A66}">
      <formula1>32874</formula1>
      <formula2>401404</formula2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2B3E6-0E8C-4AA6-8360-CD1007AB34D9}">
  <dimension ref="A1:AL81"/>
  <sheetViews>
    <sheetView zoomScale="86" zoomScaleNormal="100" workbookViewId="0">
      <selection activeCell="J23" sqref="J23"/>
    </sheetView>
  </sheetViews>
  <sheetFormatPr baseColWidth="10" defaultColWidth="10.59765625" defaultRowHeight="12.75" x14ac:dyDescent="0.35"/>
  <cols>
    <col min="1" max="2" width="15.73046875" style="1" customWidth="1"/>
    <col min="3" max="3" width="25.73046875" style="1" customWidth="1"/>
    <col min="4" max="4" width="21.9296875" style="1" customWidth="1"/>
    <col min="5" max="8" width="15.73046875" style="1" customWidth="1"/>
    <col min="9" max="9" width="15.73046875" style="4" customWidth="1"/>
    <col min="10" max="10" width="15.73046875" style="1" customWidth="1"/>
    <col min="11" max="11" width="15.73046875" style="100" customWidth="1"/>
    <col min="12" max="12" width="10.59765625" style="11"/>
    <col min="13" max="38" width="10.59765625" style="100"/>
    <col min="39" max="16384" width="10.59765625" style="1"/>
  </cols>
  <sheetData>
    <row r="1" spans="1:38" s="100" customFormat="1" ht="27.75" customHeight="1" x14ac:dyDescent="0.35">
      <c r="A1" s="157" t="s">
        <v>93</v>
      </c>
      <c r="B1" s="157"/>
      <c r="C1" s="158"/>
      <c r="D1" s="158"/>
      <c r="E1" s="158"/>
      <c r="F1" s="158"/>
      <c r="G1" s="158"/>
      <c r="H1" s="158"/>
      <c r="I1" s="158"/>
      <c r="J1" s="158"/>
      <c r="K1" s="158"/>
      <c r="L1" s="11"/>
    </row>
    <row r="2" spans="1:38" s="100" customFormat="1" x14ac:dyDescent="0.35">
      <c r="I2" s="101"/>
      <c r="L2" s="11"/>
    </row>
    <row r="3" spans="1:38" s="100" customFormat="1" ht="22.5" x14ac:dyDescent="0.6">
      <c r="A3" s="159" t="s">
        <v>90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1"/>
    </row>
    <row r="4" spans="1:38" s="100" customFormat="1" ht="14.25" x14ac:dyDescent="0.45">
      <c r="D4" s="10"/>
      <c r="E4" s="10"/>
      <c r="F4" s="10"/>
      <c r="I4" s="101"/>
      <c r="L4" s="11"/>
    </row>
    <row r="5" spans="1:38" s="100" customFormat="1" ht="14.25" x14ac:dyDescent="0.45">
      <c r="D5" s="10"/>
      <c r="E5" s="10"/>
      <c r="F5" s="10"/>
      <c r="I5" s="101"/>
      <c r="L5" s="11"/>
    </row>
    <row r="6" spans="1:38" s="100" customFormat="1" ht="14.25" x14ac:dyDescent="0.45">
      <c r="D6" s="10"/>
      <c r="E6" s="10"/>
      <c r="F6" s="10"/>
      <c r="I6" s="101"/>
      <c r="L6" s="11"/>
    </row>
    <row r="7" spans="1:38" s="100" customFormat="1" ht="14.25" x14ac:dyDescent="0.45">
      <c r="D7" s="10"/>
      <c r="E7" s="102"/>
      <c r="F7" s="102"/>
      <c r="I7" s="101"/>
      <c r="L7" s="11"/>
    </row>
    <row r="8" spans="1:38" s="100" customFormat="1" ht="13.15" thickBot="1" x14ac:dyDescent="0.4">
      <c r="E8" s="102"/>
      <c r="F8" s="102"/>
      <c r="I8" s="101"/>
      <c r="L8" s="11"/>
    </row>
    <row r="9" spans="1:38" ht="13.5" thickBot="1" x14ac:dyDescent="0.45">
      <c r="A9" s="112" t="s">
        <v>83</v>
      </c>
      <c r="B9" s="112"/>
      <c r="C9" s="112"/>
      <c r="D9" s="112"/>
      <c r="E9" s="112"/>
      <c r="F9" s="112"/>
      <c r="G9" s="155">
        <v>8</v>
      </c>
      <c r="H9" s="100"/>
      <c r="I9" s="101"/>
      <c r="J9" s="100"/>
    </row>
    <row r="10" spans="1:38" x14ac:dyDescent="0.35">
      <c r="A10" s="86">
        <v>1</v>
      </c>
      <c r="B10" s="74">
        <v>2</v>
      </c>
      <c r="C10" s="74">
        <v>3</v>
      </c>
      <c r="D10" s="74">
        <v>4</v>
      </c>
      <c r="E10" s="92">
        <v>5</v>
      </c>
      <c r="F10" s="74">
        <v>6</v>
      </c>
      <c r="G10" s="74">
        <v>7</v>
      </c>
      <c r="H10" s="74">
        <v>8</v>
      </c>
      <c r="I10" s="74">
        <v>9</v>
      </c>
      <c r="J10" s="87">
        <v>10</v>
      </c>
    </row>
    <row r="11" spans="1:38" s="9" customFormat="1" ht="25.5" x14ac:dyDescent="0.4">
      <c r="A11" s="88" t="s">
        <v>49</v>
      </c>
      <c r="B11" s="89" t="s">
        <v>27</v>
      </c>
      <c r="C11" s="89" t="s">
        <v>26</v>
      </c>
      <c r="D11" s="89" t="s">
        <v>25</v>
      </c>
      <c r="E11" s="89" t="s">
        <v>24</v>
      </c>
      <c r="F11" s="90" t="s">
        <v>23</v>
      </c>
      <c r="G11" s="90" t="s">
        <v>22</v>
      </c>
      <c r="H11" s="90" t="s">
        <v>48</v>
      </c>
      <c r="I11" s="90" t="s">
        <v>20</v>
      </c>
      <c r="J11" s="91" t="s">
        <v>19</v>
      </c>
      <c r="K11" s="109"/>
      <c r="L11" s="110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</row>
    <row r="12" spans="1:38" s="9" customFormat="1" ht="13.5" thickBot="1" x14ac:dyDescent="0.45">
      <c r="A12" s="81"/>
      <c r="B12" s="81"/>
      <c r="C12" s="81"/>
      <c r="D12" s="81"/>
      <c r="E12" s="81"/>
      <c r="F12" s="81"/>
      <c r="G12" s="82"/>
      <c r="H12" s="82"/>
      <c r="I12" s="82"/>
      <c r="J12" s="82"/>
      <c r="K12" s="109"/>
      <c r="L12" s="110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</row>
    <row r="13" spans="1:38" s="9" customFormat="1" ht="13.5" thickBot="1" x14ac:dyDescent="0.45">
      <c r="A13" s="160" t="s">
        <v>99</v>
      </c>
      <c r="B13" s="160"/>
      <c r="C13" s="160"/>
      <c r="D13" s="160"/>
      <c r="E13" s="160"/>
      <c r="F13" s="161"/>
      <c r="G13" s="156">
        <v>46388</v>
      </c>
      <c r="H13" s="82"/>
      <c r="I13" s="82"/>
      <c r="J13" s="82"/>
      <c r="K13" s="109"/>
      <c r="L13" s="110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</row>
    <row r="14" spans="1:38" s="9" customFormat="1" ht="13.5" thickBot="1" x14ac:dyDescent="0.45">
      <c r="A14" s="81"/>
      <c r="B14" s="81"/>
      <c r="C14" s="81"/>
      <c r="D14" s="81"/>
      <c r="E14" s="81"/>
      <c r="F14" s="81"/>
      <c r="G14" s="82"/>
      <c r="H14" s="135"/>
      <c r="I14" s="99"/>
      <c r="J14" s="99"/>
      <c r="K14" s="150"/>
      <c r="L14" s="150"/>
      <c r="M14" s="150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</row>
    <row r="15" spans="1:38" s="100" customFormat="1" ht="13.5" thickBot="1" x14ac:dyDescent="0.45">
      <c r="A15" s="164" t="s">
        <v>84</v>
      </c>
      <c r="B15" s="164"/>
      <c r="C15" s="164"/>
      <c r="D15" s="164"/>
      <c r="E15" s="164"/>
      <c r="F15" s="165"/>
      <c r="G15" s="155">
        <v>2</v>
      </c>
      <c r="H15" s="106"/>
      <c r="I15" s="107"/>
      <c r="J15" s="151" t="s">
        <v>106</v>
      </c>
      <c r="K15" s="151"/>
      <c r="L15" s="151"/>
      <c r="M15" s="150"/>
    </row>
    <row r="16" spans="1:38" s="100" customFormat="1" ht="17.850000000000001" customHeight="1" thickBot="1" x14ac:dyDescent="0.45">
      <c r="A16" s="134" t="s">
        <v>100</v>
      </c>
      <c r="B16" s="133"/>
      <c r="C16" s="133"/>
      <c r="D16" s="131" t="s">
        <v>102</v>
      </c>
      <c r="E16" s="131" t="s">
        <v>103</v>
      </c>
      <c r="F16" s="131" t="s">
        <v>104</v>
      </c>
      <c r="G16" s="131" t="s">
        <v>105</v>
      </c>
      <c r="H16" s="109"/>
      <c r="I16" s="107"/>
      <c r="J16" s="152" t="s">
        <v>107</v>
      </c>
      <c r="K16" s="153">
        <f>COUNTIF($D$17:$G$17,"&gt;"&amp;$G$13)+1</f>
        <v>1</v>
      </c>
      <c r="L16" s="154" t="s">
        <v>108</v>
      </c>
      <c r="M16" s="107"/>
    </row>
    <row r="17" spans="1:38" s="9" customFormat="1" ht="13.5" thickBot="1" x14ac:dyDescent="0.45">
      <c r="A17" s="134" t="s">
        <v>101</v>
      </c>
      <c r="B17" s="133"/>
      <c r="C17" s="133"/>
      <c r="D17" s="156">
        <v>45292</v>
      </c>
      <c r="E17" s="156">
        <v>45658</v>
      </c>
      <c r="F17" s="156"/>
      <c r="G17" s="156"/>
      <c r="H17" s="109"/>
      <c r="I17" s="150"/>
      <c r="J17" s="150"/>
      <c r="K17" s="150"/>
      <c r="L17" s="150"/>
      <c r="M17" s="150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</row>
    <row r="18" spans="1:38" s="9" customFormat="1" ht="13.5" thickBot="1" x14ac:dyDescent="0.45">
      <c r="A18" s="81"/>
      <c r="B18" s="81"/>
      <c r="C18" s="81"/>
      <c r="D18" s="81"/>
      <c r="E18" s="81"/>
      <c r="F18" s="81"/>
      <c r="G18" s="82"/>
      <c r="H18" s="109"/>
      <c r="I18" s="135"/>
      <c r="J18" s="135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</row>
    <row r="19" spans="1:38" s="9" customFormat="1" ht="15.4" thickBot="1" x14ac:dyDescent="0.45">
      <c r="A19" s="166" t="s">
        <v>98</v>
      </c>
      <c r="B19" s="166"/>
      <c r="C19" s="166"/>
      <c r="D19" s="166"/>
      <c r="E19" s="166"/>
      <c r="F19" s="167"/>
      <c r="G19" s="132">
        <f>IF(G15=2,IF(K16&lt;=1,10%,0),
IF(G15=3,IF(K16&lt;=2,15%,0),
IF(G15=4,IF(K16&lt;=3,15%,0),
IF(G15=5,IF(K16&lt;=4,15%,0),
IF(G15=6,IF(K16&lt;=5,15%,0),0)))))</f>
        <v>0.1</v>
      </c>
      <c r="H19" s="136" t="s">
        <v>94</v>
      </c>
      <c r="I19" s="135"/>
      <c r="J19" s="135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</row>
    <row r="20" spans="1:38" s="9" customFormat="1" ht="13.15" x14ac:dyDescent="0.4">
      <c r="A20" s="81"/>
      <c r="B20" s="81"/>
      <c r="C20" s="81"/>
      <c r="D20" s="81"/>
      <c r="E20" s="81"/>
      <c r="F20" s="81"/>
      <c r="G20" s="82"/>
      <c r="H20" s="135"/>
      <c r="I20" s="135"/>
      <c r="J20" s="135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</row>
    <row r="21" spans="1:38" customFormat="1" ht="14.25" x14ac:dyDescent="0.45">
      <c r="A21" s="112" t="s">
        <v>109</v>
      </c>
      <c r="B21" s="112"/>
      <c r="C21" s="112"/>
      <c r="D21" s="112"/>
      <c r="E21" s="112"/>
      <c r="F21" s="112"/>
      <c r="G21" s="112"/>
      <c r="H21" s="11"/>
      <c r="I21" s="125"/>
      <c r="J21" s="10"/>
      <c r="K21" s="10"/>
      <c r="L21" s="111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</row>
    <row r="22" spans="1:38" ht="15" x14ac:dyDescent="0.4">
      <c r="A22" s="174" t="s">
        <v>82</v>
      </c>
      <c r="B22" s="174"/>
      <c r="C22" s="174"/>
      <c r="D22" s="2" t="s">
        <v>86</v>
      </c>
      <c r="E22" s="96" t="s">
        <v>11</v>
      </c>
      <c r="F22" s="2" t="s">
        <v>7</v>
      </c>
      <c r="G22" s="2" t="s">
        <v>8</v>
      </c>
      <c r="H22" s="128" t="s">
        <v>94</v>
      </c>
      <c r="J22" s="100"/>
      <c r="L22" s="100"/>
      <c r="AI22" s="1"/>
      <c r="AJ22" s="1"/>
      <c r="AK22" s="1"/>
      <c r="AL22" s="1"/>
    </row>
    <row r="23" spans="1:38" ht="13.35" customHeight="1" x14ac:dyDescent="0.4">
      <c r="A23" s="168" t="s">
        <v>77</v>
      </c>
      <c r="B23" s="193"/>
      <c r="C23" s="83">
        <v>1</v>
      </c>
      <c r="D23" s="113">
        <v>5</v>
      </c>
      <c r="E23" s="97">
        <f>IF(OR(D23="",D23=0),0,IF(AND(D23&gt;0,D23&lt;4),4,IF(D23&gt;4,D23,4)))</f>
        <v>5</v>
      </c>
      <c r="F23" s="95">
        <f>IF((VLOOKUP(A23,'Tarifs UAPE'!$A$1:$O$17,$G$9+2,0)*E23)=0,"",(VLOOKUP(A23,'Tarifs UAPE'!$A$1:$O$17,$G$9+2,0)*E23))</f>
        <v>155</v>
      </c>
      <c r="G23" s="6" t="str">
        <f>IF((VLOOKUP(A23,'Tarifs UAPE'!$A$1:$O$17,13,0)*E23)=0,"",(VLOOKUP(A23,'Tarifs UAPE'!$A$1:$O$17,13,0)*E23))</f>
        <v/>
      </c>
      <c r="H23" s="11"/>
      <c r="I23" s="100"/>
      <c r="J23" s="100"/>
      <c r="L23" s="100"/>
      <c r="AI23" s="1"/>
      <c r="AJ23" s="1"/>
      <c r="AK23" s="1"/>
      <c r="AL23" s="1"/>
    </row>
    <row r="24" spans="1:38" ht="13.35" customHeight="1" x14ac:dyDescent="0.4">
      <c r="A24" s="175" t="s">
        <v>76</v>
      </c>
      <c r="B24" s="191"/>
      <c r="C24" s="84">
        <v>2</v>
      </c>
      <c r="D24" s="113">
        <v>0</v>
      </c>
      <c r="E24" s="97">
        <f t="shared" ref="E24:E37" si="0">IF(OR(D24="",D24=0),0,IF(AND(D24&gt;0,D24&lt;4),4,IF(D24&gt;4,D24,4)))</f>
        <v>0</v>
      </c>
      <c r="F24" s="95" t="str">
        <f>IF((VLOOKUP(A24,'Tarifs UAPE'!$A$1:$O$17,$G$9+2,0)*E24)=0,"",(VLOOKUP(A24,'Tarifs UAPE'!$A$1:$O$17,$G$9+2,0)*E24))</f>
        <v/>
      </c>
      <c r="G24" s="6" t="str">
        <f>IF((VLOOKUP(A24,'Tarifs UAPE'!$A$1:$O$17,13,0)*E24)=0,"",(VLOOKUP(A24,'Tarifs UAPE'!$A$1:$O$17,13,0)*E24))</f>
        <v/>
      </c>
      <c r="H24" s="11"/>
      <c r="I24" s="100"/>
      <c r="J24" s="100"/>
      <c r="L24" s="100"/>
      <c r="AI24" s="1"/>
      <c r="AJ24" s="1"/>
      <c r="AK24" s="1"/>
      <c r="AL24" s="1"/>
    </row>
    <row r="25" spans="1:38" ht="13.35" customHeight="1" x14ac:dyDescent="0.4">
      <c r="A25" s="175" t="s">
        <v>75</v>
      </c>
      <c r="B25" s="191"/>
      <c r="C25" s="84">
        <v>3</v>
      </c>
      <c r="D25" s="113">
        <v>3</v>
      </c>
      <c r="E25" s="97">
        <f t="shared" si="0"/>
        <v>4</v>
      </c>
      <c r="F25" s="95">
        <f>IF((VLOOKUP(A25,'Tarifs UAPE'!$A$1:$O$17,$G$9+2,0)*E25)=0,"",(VLOOKUP(A25,'Tarifs UAPE'!$A$1:$O$17,$G$9+2,0)*E25))</f>
        <v>140</v>
      </c>
      <c r="G25" s="6">
        <f>IF((VLOOKUP(A25,'Tarifs UAPE'!$A$1:$O$17,13,0)*E25)=0,"",(VLOOKUP(A25,'Tarifs UAPE'!$A$1:$O$17,13,0)*E25))</f>
        <v>34.799999999999997</v>
      </c>
      <c r="H25" s="11"/>
      <c r="I25" s="100"/>
      <c r="J25" s="100"/>
      <c r="L25" s="100"/>
      <c r="AI25" s="1"/>
      <c r="AJ25" s="1"/>
      <c r="AK25" s="1"/>
      <c r="AL25" s="1"/>
    </row>
    <row r="26" spans="1:38" ht="13.35" customHeight="1" x14ac:dyDescent="0.4">
      <c r="A26" s="178" t="s">
        <v>74</v>
      </c>
      <c r="B26" s="190"/>
      <c r="C26" s="84">
        <v>4</v>
      </c>
      <c r="D26" s="113">
        <v>0</v>
      </c>
      <c r="E26" s="97">
        <f t="shared" si="0"/>
        <v>0</v>
      </c>
      <c r="F26" s="95" t="str">
        <f>IF((VLOOKUP(A26,'Tarifs UAPE'!$A$1:$O$17,$G$9+2,0)*E26)=0,"",(VLOOKUP(A26,'Tarifs UAPE'!$A$1:$O$17,$G$9+2,0)*E26))</f>
        <v/>
      </c>
      <c r="G26" s="6" t="str">
        <f>IF((VLOOKUP(A26,'Tarifs UAPE'!$A$1:$O$17,13,0)*E26)=0,"",(VLOOKUP(A26,'Tarifs UAPE'!$A$1:$O$17,13,0)*E26))</f>
        <v/>
      </c>
      <c r="H26" s="11"/>
      <c r="I26" s="100"/>
      <c r="J26" s="100"/>
      <c r="L26" s="100"/>
      <c r="AI26" s="1"/>
      <c r="AJ26" s="1"/>
      <c r="AK26" s="1"/>
      <c r="AL26" s="1"/>
    </row>
    <row r="27" spans="1:38" ht="13.35" customHeight="1" x14ac:dyDescent="0.4">
      <c r="A27" s="175" t="s">
        <v>73</v>
      </c>
      <c r="B27" s="191"/>
      <c r="C27" s="84">
        <v>5</v>
      </c>
      <c r="D27" s="113">
        <v>0</v>
      </c>
      <c r="E27" s="97">
        <f t="shared" si="0"/>
        <v>0</v>
      </c>
      <c r="F27" s="95" t="str">
        <f>IF((VLOOKUP(A27,'Tarifs UAPE'!$A$1:$O$17,$G$9+2,0)*E27)=0,"",(VLOOKUP(A27,'Tarifs UAPE'!$A$1:$O$17,$G$9+2,0)*E27))</f>
        <v/>
      </c>
      <c r="G27" s="6" t="str">
        <f>IF((VLOOKUP(A27,'Tarifs UAPE'!$A$1:$O$17,13,0)*E27)=0,"",(VLOOKUP(A27,'Tarifs UAPE'!$A$1:$O$17,13,0)*E27))</f>
        <v/>
      </c>
      <c r="H27" s="11"/>
      <c r="I27" s="100"/>
      <c r="J27" s="100"/>
      <c r="L27" s="100"/>
      <c r="AI27" s="1"/>
      <c r="AJ27" s="1"/>
      <c r="AK27" s="1"/>
      <c r="AL27" s="1"/>
    </row>
    <row r="28" spans="1:38" ht="13.35" customHeight="1" x14ac:dyDescent="0.4">
      <c r="A28" s="171" t="s">
        <v>72</v>
      </c>
      <c r="B28" s="192"/>
      <c r="C28" s="85">
        <v>6</v>
      </c>
      <c r="D28" s="119">
        <v>0</v>
      </c>
      <c r="E28" s="97">
        <f t="shared" si="0"/>
        <v>0</v>
      </c>
      <c r="F28" s="115" t="str">
        <f>IF((VLOOKUP(A28,'Tarifs UAPE'!$A$1:$O$17,$G$9+2,0)*E28)=0,"",(VLOOKUP(A28,'Tarifs UAPE'!$A$1:$O$17,$G$9+2,0)*E28))</f>
        <v/>
      </c>
      <c r="G28" s="116" t="str">
        <f>IF((VLOOKUP(A28,'Tarifs UAPE'!$A$1:$O$17,13,0)*E28)=0,"",(VLOOKUP(A28,'Tarifs UAPE'!$A$1:$O$17,13,0)*E28))</f>
        <v/>
      </c>
      <c r="H28" s="11"/>
      <c r="I28" s="100"/>
      <c r="J28" s="100"/>
      <c r="L28" s="100"/>
      <c r="AI28" s="1"/>
      <c r="AJ28" s="1"/>
      <c r="AK28" s="1"/>
      <c r="AL28" s="1"/>
    </row>
    <row r="29" spans="1:38" ht="13.35" customHeight="1" x14ac:dyDescent="0.4">
      <c r="A29" s="168" t="s">
        <v>71</v>
      </c>
      <c r="B29" s="193"/>
      <c r="C29" s="83" t="s">
        <v>70</v>
      </c>
      <c r="D29" s="120">
        <v>4</v>
      </c>
      <c r="E29" s="97">
        <f t="shared" si="0"/>
        <v>4</v>
      </c>
      <c r="F29" s="121">
        <f>IF((VLOOKUP(A29,'Tarifs UAPE'!$A$1:$O$17,$G$9+2,0)*E29)=0,"",(VLOOKUP(A29,'Tarifs UAPE'!$A$1:$O$17,$G$9+2,0)*E29))</f>
        <v>152</v>
      </c>
      <c r="G29" s="122">
        <f>IF((VLOOKUP(A29,'Tarifs UAPE'!$A$1:$O$17,13,0)*E29)=0,"",(VLOOKUP(A29,'Tarifs UAPE'!$A$1:$O$17,13,0)*E29))</f>
        <v>34.799999999999997</v>
      </c>
      <c r="H29" s="11"/>
      <c r="I29" s="100"/>
      <c r="J29" s="100"/>
      <c r="L29" s="100"/>
      <c r="AI29" s="1"/>
      <c r="AJ29" s="1"/>
      <c r="AK29" s="1"/>
      <c r="AL29" s="1"/>
    </row>
    <row r="30" spans="1:38" ht="13.35" customHeight="1" x14ac:dyDescent="0.4">
      <c r="A30" s="175" t="s">
        <v>69</v>
      </c>
      <c r="B30" s="191"/>
      <c r="C30" s="84" t="s">
        <v>68</v>
      </c>
      <c r="D30" s="113">
        <v>0</v>
      </c>
      <c r="E30" s="97">
        <f t="shared" si="0"/>
        <v>0</v>
      </c>
      <c r="F30" s="95" t="str">
        <f>IF((VLOOKUP(A30,'Tarifs UAPE'!$A$1:$O$17,$G$9+2,0)*E30)=0,"",(VLOOKUP(A30,'Tarifs UAPE'!$A$1:$O$17,$G$9+2,0)*E30))</f>
        <v/>
      </c>
      <c r="G30" s="6" t="str">
        <f>IF((VLOOKUP(A30,'Tarifs UAPE'!$A$1:$O$17,13,0)*E30)=0,"",(VLOOKUP(A30,'Tarifs UAPE'!$A$1:$O$17,13,0)*E30))</f>
        <v/>
      </c>
      <c r="H30" s="11"/>
      <c r="I30" s="100"/>
      <c r="J30" s="100"/>
      <c r="L30" s="100"/>
      <c r="AI30" s="1"/>
      <c r="AJ30" s="1"/>
      <c r="AK30" s="1"/>
      <c r="AL30" s="1"/>
    </row>
    <row r="31" spans="1:38" ht="13.35" customHeight="1" x14ac:dyDescent="0.4">
      <c r="A31" s="188" t="s">
        <v>67</v>
      </c>
      <c r="B31" s="189"/>
      <c r="C31" s="84" t="s">
        <v>66</v>
      </c>
      <c r="D31" s="113">
        <v>0</v>
      </c>
      <c r="E31" s="97">
        <f t="shared" si="0"/>
        <v>0</v>
      </c>
      <c r="F31" s="95" t="str">
        <f>IF((VLOOKUP(A31,'Tarifs UAPE'!$A$1:$O$17,$G$9+2,0)*E31)=0,"",(VLOOKUP(A31,'Tarifs UAPE'!$A$1:$O$17,$G$9+2,0)*E31))</f>
        <v/>
      </c>
      <c r="G31" s="6" t="str">
        <f>IF((VLOOKUP(A31,'Tarifs UAPE'!$A$1:$O$17,13,0)*E31)=0,"",(VLOOKUP(A31,'Tarifs UAPE'!$A$1:$O$17,13,0)*E31))</f>
        <v/>
      </c>
      <c r="H31" s="11"/>
      <c r="I31" s="100"/>
      <c r="J31" s="100"/>
      <c r="L31" s="100"/>
      <c r="AI31" s="1"/>
      <c r="AJ31" s="1"/>
      <c r="AK31" s="1"/>
      <c r="AL31" s="1"/>
    </row>
    <row r="32" spans="1:38" ht="13.35" customHeight="1" x14ac:dyDescent="0.4">
      <c r="A32" s="188" t="s">
        <v>65</v>
      </c>
      <c r="B32" s="189"/>
      <c r="C32" s="84" t="s">
        <v>64</v>
      </c>
      <c r="D32" s="113">
        <v>0</v>
      </c>
      <c r="E32" s="97">
        <f t="shared" si="0"/>
        <v>0</v>
      </c>
      <c r="F32" s="95" t="str">
        <f>IF((VLOOKUP(A32,'Tarifs UAPE'!$A$1:$O$17,$G$9+2,0)*E32)=0,"",(VLOOKUP(A32,'Tarifs UAPE'!$A$1:$O$17,$G$9+2,0)*E32))</f>
        <v/>
      </c>
      <c r="G32" s="6" t="str">
        <f>IF((VLOOKUP(A32,'Tarifs UAPE'!$A$1:$O$17,13,0)*E32)=0,"",(VLOOKUP(A32,'Tarifs UAPE'!$A$1:$O$17,13,0)*E32))</f>
        <v/>
      </c>
      <c r="H32" s="11"/>
      <c r="I32" s="100"/>
      <c r="J32" s="100"/>
      <c r="L32" s="100"/>
      <c r="AI32" s="1"/>
      <c r="AJ32" s="1"/>
      <c r="AK32" s="1"/>
      <c r="AL32" s="1"/>
    </row>
    <row r="33" spans="1:38" ht="13.35" customHeight="1" x14ac:dyDescent="0.4">
      <c r="A33" s="188" t="s">
        <v>63</v>
      </c>
      <c r="B33" s="189"/>
      <c r="C33" s="84" t="s">
        <v>62</v>
      </c>
      <c r="D33" s="113">
        <v>0</v>
      </c>
      <c r="E33" s="97">
        <f t="shared" si="0"/>
        <v>0</v>
      </c>
      <c r="F33" s="95" t="str">
        <f>IF((VLOOKUP(A33,'Tarifs UAPE'!$A$1:$O$17,$G$9+2,0)*E33)=0,"",(VLOOKUP(A33,'Tarifs UAPE'!$A$1:$O$17,$G$9+2,0)*E33))</f>
        <v/>
      </c>
      <c r="G33" s="6" t="str">
        <f>IF((VLOOKUP(A33,'Tarifs UAPE'!$A$1:$O$17,13,0)*E33)=0,"",(VLOOKUP(A33,'Tarifs UAPE'!$A$1:$O$17,13,0)*E33))</f>
        <v/>
      </c>
      <c r="H33" s="11"/>
      <c r="I33" s="100"/>
      <c r="J33" s="100"/>
      <c r="L33" s="100"/>
      <c r="AI33" s="1"/>
      <c r="AJ33" s="1"/>
      <c r="AK33" s="1"/>
      <c r="AL33" s="1"/>
    </row>
    <row r="34" spans="1:38" ht="13.35" customHeight="1" x14ac:dyDescent="0.4">
      <c r="A34" s="188" t="s">
        <v>61</v>
      </c>
      <c r="B34" s="189"/>
      <c r="C34" s="84" t="s">
        <v>60</v>
      </c>
      <c r="D34" s="113">
        <v>0</v>
      </c>
      <c r="E34" s="97">
        <f t="shared" si="0"/>
        <v>0</v>
      </c>
      <c r="F34" s="95" t="str">
        <f>IF((VLOOKUP(A34,'Tarifs UAPE'!$A$1:$O$17,$G$9+2,0)*E34)=0,"",(VLOOKUP(A34,'Tarifs UAPE'!$A$1:$O$17,$G$9+2,0)*E34))</f>
        <v/>
      </c>
      <c r="G34" s="6" t="str">
        <f>IF((VLOOKUP(A34,'Tarifs UAPE'!$A$1:$O$17,13,0)*E34)=0,"",(VLOOKUP(A34,'Tarifs UAPE'!$A$1:$O$17,13,0)*E34))</f>
        <v/>
      </c>
      <c r="H34" s="11"/>
      <c r="I34" s="100"/>
      <c r="J34" s="100"/>
      <c r="L34" s="100"/>
      <c r="AI34" s="1"/>
      <c r="AJ34" s="1"/>
      <c r="AK34" s="1"/>
      <c r="AL34" s="1"/>
    </row>
    <row r="35" spans="1:38" ht="13.35" customHeight="1" x14ac:dyDescent="0.4">
      <c r="A35" s="188" t="s">
        <v>59</v>
      </c>
      <c r="B35" s="189"/>
      <c r="C35" s="84" t="s">
        <v>58</v>
      </c>
      <c r="D35" s="113">
        <v>0</v>
      </c>
      <c r="E35" s="97">
        <f t="shared" si="0"/>
        <v>0</v>
      </c>
      <c r="F35" s="95" t="str">
        <f>IF((VLOOKUP(A35,'Tarifs UAPE'!$A$1:$O$17,$G$9+2,0)*E35)=0,"",(VLOOKUP(A35,'Tarifs UAPE'!$A$1:$O$17,$G$9+2,0)*E35))</f>
        <v/>
      </c>
      <c r="G35" s="6" t="str">
        <f>IF((VLOOKUP(A35,'Tarifs UAPE'!$A$1:$O$17,13,0)*E35)=0,"",(VLOOKUP(A35,'Tarifs UAPE'!$A$1:$O$17,13,0)*E35))</f>
        <v/>
      </c>
      <c r="H35" s="11"/>
      <c r="I35" s="100"/>
      <c r="J35" s="100"/>
      <c r="L35" s="100"/>
      <c r="AI35" s="1"/>
      <c r="AJ35" s="1"/>
      <c r="AK35" s="1"/>
      <c r="AL35" s="1"/>
    </row>
    <row r="36" spans="1:38" ht="13.35" customHeight="1" x14ac:dyDescent="0.4">
      <c r="A36" s="188" t="s">
        <v>57</v>
      </c>
      <c r="B36" s="189"/>
      <c r="C36" s="84" t="s">
        <v>56</v>
      </c>
      <c r="D36" s="113">
        <v>0</v>
      </c>
      <c r="E36" s="97">
        <f t="shared" si="0"/>
        <v>0</v>
      </c>
      <c r="F36" s="95" t="str">
        <f>IF((VLOOKUP(A36,'Tarifs UAPE'!$A$1:$O$17,$G$9+2,0)*E36)=0,"",(VLOOKUP(A36,'Tarifs UAPE'!$A$1:$O$17,$G$9+2,0)*E36))</f>
        <v/>
      </c>
      <c r="G36" s="6" t="str">
        <f>IF((VLOOKUP(A36,'Tarifs UAPE'!$A$1:$O$17,13,0)*E36)=0,"",(VLOOKUP(A36,'Tarifs UAPE'!$A$1:$O$17,13,0)*E36))</f>
        <v/>
      </c>
      <c r="H36" s="11"/>
      <c r="I36" s="100"/>
      <c r="J36" s="100"/>
      <c r="L36" s="100"/>
      <c r="AI36" s="1"/>
      <c r="AJ36" s="1"/>
      <c r="AK36" s="1"/>
      <c r="AL36" s="1"/>
    </row>
    <row r="37" spans="1:38" ht="13.35" customHeight="1" x14ac:dyDescent="0.4">
      <c r="A37" s="171" t="s">
        <v>55</v>
      </c>
      <c r="B37" s="192"/>
      <c r="C37" s="85" t="s">
        <v>54</v>
      </c>
      <c r="D37" s="119">
        <v>0</v>
      </c>
      <c r="E37" s="97">
        <f t="shared" si="0"/>
        <v>0</v>
      </c>
      <c r="F37" s="115" t="str">
        <f>IF((VLOOKUP(A37,'Tarifs UAPE'!$A$1:$O$17,$G$9+2,0)*E37)=0,"",(VLOOKUP(A37,'Tarifs UAPE'!$A$1:$O$17,$G$9+2,0)*E37))</f>
        <v/>
      </c>
      <c r="G37" s="116" t="str">
        <f>IF((VLOOKUP(A37,'Tarifs UAPE'!$A$1:$O$17,13,0)*E37)=0,"",(VLOOKUP(A37,'Tarifs UAPE'!$A$1:$O$17,13,0)*E37))</f>
        <v/>
      </c>
      <c r="H37" s="11"/>
      <c r="I37" s="100"/>
      <c r="J37" s="100"/>
      <c r="L37" s="100"/>
      <c r="AI37" s="1"/>
      <c r="AJ37" s="1"/>
      <c r="AK37" s="1"/>
      <c r="AL37" s="1"/>
    </row>
    <row r="38" spans="1:38" s="100" customFormat="1" ht="13.35" customHeight="1" x14ac:dyDescent="0.4">
      <c r="A38" s="118"/>
      <c r="B38" s="118"/>
      <c r="C38" s="118"/>
      <c r="D38" s="102"/>
      <c r="E38" s="97"/>
      <c r="F38" s="106"/>
      <c r="G38" s="106"/>
      <c r="H38" s="11"/>
    </row>
    <row r="39" spans="1:38" s="100" customFormat="1" ht="14.25" customHeight="1" x14ac:dyDescent="0.4">
      <c r="A39" s="162" t="s">
        <v>81</v>
      </c>
      <c r="B39" s="162"/>
      <c r="C39" s="162"/>
      <c r="D39" s="163"/>
      <c r="E39" s="3">
        <f>G39+H39</f>
        <v>516.6</v>
      </c>
      <c r="F39" s="143"/>
      <c r="G39" s="108">
        <f>SUM(F23:F37)</f>
        <v>447</v>
      </c>
      <c r="H39" s="108">
        <f>SUM(G23:G37)</f>
        <v>69.599999999999994</v>
      </c>
      <c r="I39" s="107"/>
    </row>
    <row r="40" spans="1:38" s="100" customFormat="1" ht="5.85" customHeight="1" x14ac:dyDescent="0.4">
      <c r="B40" s="126"/>
      <c r="C40" s="126"/>
      <c r="D40" s="126"/>
      <c r="E40" s="127"/>
      <c r="F40" s="144"/>
      <c r="G40" s="107"/>
      <c r="H40" s="107"/>
      <c r="I40" s="107"/>
    </row>
    <row r="41" spans="1:38" s="100" customFormat="1" ht="14.25" customHeight="1" x14ac:dyDescent="0.4">
      <c r="A41" s="162" t="s">
        <v>10</v>
      </c>
      <c r="B41" s="162"/>
      <c r="C41" s="162"/>
      <c r="D41" s="163"/>
      <c r="E41" s="3">
        <f>G41+H41</f>
        <v>471.9</v>
      </c>
      <c r="F41" s="143"/>
      <c r="G41" s="108">
        <f>IF(G15=1,SUM(F23:F37),(IF(G15=2,(SUM(F23:F37))*(1-G19),IF(G15&gt;2,(SUM(F23:F37))*(1-G19),(SUM(F23:F37))))))</f>
        <v>402.3</v>
      </c>
      <c r="H41" s="108">
        <f>H39</f>
        <v>69.599999999999994</v>
      </c>
      <c r="I41" s="107"/>
    </row>
    <row r="42" spans="1:38" s="100" customFormat="1" ht="5.85" customHeight="1" x14ac:dyDescent="0.4">
      <c r="B42" s="126"/>
      <c r="C42" s="126"/>
      <c r="D42" s="126"/>
      <c r="E42" s="127"/>
      <c r="F42" s="101"/>
      <c r="G42" s="107"/>
      <c r="H42" s="107"/>
      <c r="I42" s="107"/>
    </row>
    <row r="43" spans="1:38" s="100" customFormat="1" x14ac:dyDescent="0.35">
      <c r="G43" s="107"/>
      <c r="H43" s="107"/>
      <c r="I43" s="107"/>
      <c r="J43" s="107"/>
      <c r="K43" s="107"/>
      <c r="L43" s="11"/>
    </row>
    <row r="44" spans="1:38" s="100" customFormat="1" ht="13.15" x14ac:dyDescent="0.4">
      <c r="A44" s="130" t="s">
        <v>110</v>
      </c>
      <c r="I44" s="101"/>
    </row>
    <row r="45" spans="1:38" s="100" customFormat="1" ht="13.15" x14ac:dyDescent="0.4">
      <c r="A45" s="117" t="s">
        <v>97</v>
      </c>
      <c r="I45" s="101"/>
      <c r="J45" s="107"/>
      <c r="K45" s="107"/>
      <c r="L45" s="11"/>
    </row>
    <row r="46" spans="1:38" s="100" customFormat="1" ht="13.15" x14ac:dyDescent="0.4">
      <c r="A46" s="117"/>
      <c r="I46" s="101"/>
      <c r="J46" s="107"/>
      <c r="K46" s="107"/>
      <c r="L46" s="11"/>
    </row>
    <row r="47" spans="1:38" s="100" customFormat="1" ht="13.15" x14ac:dyDescent="0.4">
      <c r="A47" s="117" t="s">
        <v>96</v>
      </c>
      <c r="I47" s="101"/>
      <c r="L47" s="11"/>
    </row>
    <row r="48" spans="1:38" s="100" customFormat="1" ht="13.15" x14ac:dyDescent="0.4">
      <c r="A48" s="117" t="s">
        <v>87</v>
      </c>
      <c r="I48" s="101"/>
      <c r="L48" s="11"/>
    </row>
    <row r="49" spans="1:12" s="100" customFormat="1" ht="13.15" x14ac:dyDescent="0.4">
      <c r="A49" s="117" t="s">
        <v>88</v>
      </c>
      <c r="I49" s="101"/>
      <c r="L49" s="11"/>
    </row>
    <row r="50" spans="1:12" s="100" customFormat="1" x14ac:dyDescent="0.35">
      <c r="I50" s="101"/>
      <c r="L50" s="11"/>
    </row>
    <row r="51" spans="1:12" s="100" customFormat="1" ht="13.15" x14ac:dyDescent="0.4">
      <c r="A51" s="117" t="s">
        <v>89</v>
      </c>
      <c r="I51" s="101"/>
      <c r="L51" s="11"/>
    </row>
    <row r="52" spans="1:12" s="100" customFormat="1" x14ac:dyDescent="0.35">
      <c r="I52" s="101"/>
      <c r="L52" s="11"/>
    </row>
    <row r="53" spans="1:12" s="100" customFormat="1" x14ac:dyDescent="0.35">
      <c r="I53" s="101"/>
      <c r="L53" s="11"/>
    </row>
    <row r="54" spans="1:12" s="100" customFormat="1" x14ac:dyDescent="0.35">
      <c r="I54" s="101"/>
      <c r="L54" s="11"/>
    </row>
    <row r="55" spans="1:12" s="100" customFormat="1" x14ac:dyDescent="0.35">
      <c r="I55" s="101"/>
      <c r="L55" s="11"/>
    </row>
    <row r="56" spans="1:12" s="100" customFormat="1" x14ac:dyDescent="0.35">
      <c r="I56" s="101"/>
      <c r="L56" s="11"/>
    </row>
    <row r="57" spans="1:12" s="100" customFormat="1" x14ac:dyDescent="0.35">
      <c r="I57" s="101"/>
      <c r="L57" s="11"/>
    </row>
    <row r="58" spans="1:12" s="100" customFormat="1" x14ac:dyDescent="0.35">
      <c r="I58" s="101"/>
      <c r="L58" s="11"/>
    </row>
    <row r="59" spans="1:12" s="100" customFormat="1" x14ac:dyDescent="0.35">
      <c r="I59" s="101"/>
      <c r="L59" s="11"/>
    </row>
    <row r="60" spans="1:12" s="100" customFormat="1" x14ac:dyDescent="0.35">
      <c r="I60" s="101"/>
      <c r="L60" s="11"/>
    </row>
    <row r="61" spans="1:12" s="100" customFormat="1" x14ac:dyDescent="0.35">
      <c r="I61" s="101"/>
      <c r="L61" s="11"/>
    </row>
    <row r="62" spans="1:12" s="100" customFormat="1" x14ac:dyDescent="0.35">
      <c r="I62" s="101"/>
      <c r="L62" s="11"/>
    </row>
    <row r="63" spans="1:12" s="100" customFormat="1" x14ac:dyDescent="0.35">
      <c r="I63" s="101"/>
      <c r="L63" s="11"/>
    </row>
    <row r="64" spans="1:12" s="100" customFormat="1" x14ac:dyDescent="0.35">
      <c r="I64" s="101"/>
      <c r="L64" s="11"/>
    </row>
    <row r="65" spans="9:12" s="100" customFormat="1" x14ac:dyDescent="0.35">
      <c r="I65" s="101"/>
      <c r="L65" s="11"/>
    </row>
    <row r="66" spans="9:12" s="100" customFormat="1" x14ac:dyDescent="0.35">
      <c r="I66" s="101"/>
      <c r="L66" s="11"/>
    </row>
    <row r="67" spans="9:12" s="100" customFormat="1" x14ac:dyDescent="0.35">
      <c r="I67" s="101"/>
      <c r="L67" s="11"/>
    </row>
    <row r="68" spans="9:12" s="100" customFormat="1" x14ac:dyDescent="0.35">
      <c r="I68" s="101"/>
      <c r="L68" s="11"/>
    </row>
    <row r="69" spans="9:12" s="100" customFormat="1" x14ac:dyDescent="0.35">
      <c r="I69" s="101"/>
      <c r="L69" s="11"/>
    </row>
    <row r="70" spans="9:12" s="100" customFormat="1" x14ac:dyDescent="0.35">
      <c r="I70" s="101"/>
      <c r="L70" s="11"/>
    </row>
    <row r="71" spans="9:12" s="100" customFormat="1" x14ac:dyDescent="0.35">
      <c r="I71" s="101"/>
      <c r="L71" s="11"/>
    </row>
    <row r="72" spans="9:12" s="100" customFormat="1" x14ac:dyDescent="0.35">
      <c r="I72" s="101"/>
      <c r="L72" s="11"/>
    </row>
    <row r="73" spans="9:12" s="100" customFormat="1" x14ac:dyDescent="0.35">
      <c r="I73" s="101"/>
      <c r="L73" s="11"/>
    </row>
    <row r="74" spans="9:12" s="100" customFormat="1" x14ac:dyDescent="0.35">
      <c r="I74" s="101"/>
      <c r="L74" s="11"/>
    </row>
    <row r="75" spans="9:12" s="100" customFormat="1" x14ac:dyDescent="0.35">
      <c r="I75" s="101"/>
      <c r="L75" s="11"/>
    </row>
    <row r="76" spans="9:12" s="100" customFormat="1" x14ac:dyDescent="0.35">
      <c r="I76" s="101"/>
      <c r="L76" s="11"/>
    </row>
    <row r="77" spans="9:12" s="100" customFormat="1" x14ac:dyDescent="0.35">
      <c r="I77" s="101"/>
      <c r="L77" s="11"/>
    </row>
    <row r="78" spans="9:12" s="100" customFormat="1" x14ac:dyDescent="0.35">
      <c r="I78" s="101"/>
      <c r="L78" s="11"/>
    </row>
    <row r="79" spans="9:12" s="100" customFormat="1" x14ac:dyDescent="0.35">
      <c r="I79" s="101"/>
      <c r="L79" s="11"/>
    </row>
    <row r="80" spans="9:12" s="100" customFormat="1" x14ac:dyDescent="0.35">
      <c r="I80" s="101"/>
      <c r="L80" s="11"/>
    </row>
    <row r="81" spans="9:12" s="100" customFormat="1" x14ac:dyDescent="0.35">
      <c r="I81" s="101"/>
      <c r="L81" s="11"/>
    </row>
  </sheetData>
  <sheetProtection sheet="1" formatCells="0" formatColumns="0" formatRows="0" insertColumns="0" insertRows="0" insertHyperlinks="0" deleteColumns="0" deleteRows="0" sort="0" autoFilter="0" pivotTables="0"/>
  <mergeCells count="23"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  <mergeCell ref="A39:D39"/>
    <mergeCell ref="A41:D41"/>
    <mergeCell ref="A32:B32"/>
    <mergeCell ref="A33:B33"/>
    <mergeCell ref="A34:B34"/>
    <mergeCell ref="A35:B35"/>
    <mergeCell ref="A36:B36"/>
    <mergeCell ref="A37:B37"/>
    <mergeCell ref="A1:K1"/>
    <mergeCell ref="A3:K3"/>
    <mergeCell ref="A22:C22"/>
    <mergeCell ref="A13:F13"/>
    <mergeCell ref="A15:F15"/>
    <mergeCell ref="A19:F19"/>
  </mergeCells>
  <dataValidations count="4">
    <dataValidation type="whole" allowBlank="1" showInputMessage="1" showErrorMessage="1" promptTitle="Nombre de prestation" prompt="Ne peut pas dépasser 12." sqref="D23:D38" xr:uid="{1A3DF92F-2507-4270-9E6C-48BC6A8836F7}">
      <formula1>0</formula1>
      <formula2>12</formula2>
    </dataValidation>
    <dataValidation type="list" allowBlank="1" showInputMessage="1" showErrorMessage="1" promptTitle="Revenus" prompt="Sélectionner votre tranche de revenus." sqref="G9" xr:uid="{95487809-907D-4D28-B150-0B792000BC79}">
      <formula1>$A$10:$J$10</formula1>
    </dataValidation>
    <dataValidation type="list" allowBlank="1" showInputMessage="1" showErrorMessage="1" promptTitle="Nombre d'enfant" prompt="Sélectionner le nombre d'enfant." sqref="G15" xr:uid="{62CD1546-A997-497C-AD15-1D7536141271}">
      <formula1>"1,2,3,4,5"</formula1>
    </dataValidation>
    <dataValidation type="date" allowBlank="1" showInputMessage="1" showErrorMessage="1" promptTitle="Date" prompt="Format 01.01.2000" sqref="G13 D17:G17" xr:uid="{456DA587-5355-418F-95C0-686EBFD6F698}">
      <formula1>32874</formula1>
      <formula2>401404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Tarifs CRECHE</vt:lpstr>
      <vt:lpstr>REGULIER - Crèche</vt:lpstr>
      <vt:lpstr>IRREGULIER - Crèche</vt:lpstr>
      <vt:lpstr>Tarifs UAPE</vt:lpstr>
      <vt:lpstr>REGULIER - UAPE</vt:lpstr>
      <vt:lpstr>IRREGULIER - UAPE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Chloé Chancel</dc:creator>
  <cp:lastModifiedBy>Chloé Chancel</cp:lastModifiedBy>
  <dcterms:created xsi:type="dcterms:W3CDTF">2025-11-27T14:31:56Z</dcterms:created>
  <dcterms:modified xsi:type="dcterms:W3CDTF">2026-02-26T14:17:19Z</dcterms:modified>
</cp:coreProperties>
</file>